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 SERVER\64 docs.illogs.com\__docs\"/>
    </mc:Choice>
  </mc:AlternateContent>
  <xr:revisionPtr revIDLastSave="0" documentId="13_ncr:1_{6D940B13-9CCD-4001-9045-36A1FBBA9534}" xr6:coauthVersionLast="47" xr6:coauthVersionMax="47" xr10:uidLastSave="{00000000-0000-0000-0000-000000000000}"/>
  <bookViews>
    <workbookView xWindow="-120" yWindow="-120" windowWidth="29040" windowHeight="15720" xr2:uid="{83610DF1-7B8C-4FC5-8358-F0A4E3F3041A}"/>
  </bookViews>
  <sheets>
    <sheet name="PACKING LIST" sheetId="3" r:id="rId1"/>
    <sheet name="SAMPLE" sheetId="1" r:id="rId2"/>
  </sheets>
  <definedNames>
    <definedName name="_xlnm.Print_Titles" localSheetId="0">'PACKING LIST'!$1:$34</definedName>
    <definedName name="_xlnm.Print_Titles" localSheetId="1">SAMPLE!$1:$34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I36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I45" i="3"/>
  <c r="H35" i="3"/>
  <c r="H36" i="3"/>
  <c r="H37" i="3"/>
  <c r="H38" i="3"/>
  <c r="H39" i="3"/>
  <c r="H40" i="3"/>
  <c r="H41" i="3"/>
  <c r="H42" i="3"/>
  <c r="H43" i="3"/>
  <c r="H44" i="3"/>
  <c r="H45" i="3"/>
  <c r="E45" i="3"/>
  <c r="D45" i="3"/>
  <c r="C45" i="3"/>
  <c r="G22" i="3"/>
  <c r="I22" i="3"/>
  <c r="G21" i="3"/>
  <c r="I21" i="3"/>
  <c r="G20" i="3"/>
  <c r="H20" i="3"/>
  <c r="G19" i="3"/>
  <c r="H19" i="3"/>
  <c r="G18" i="3"/>
  <c r="H18" i="3"/>
  <c r="I22" i="1"/>
  <c r="I21" i="1"/>
  <c r="I45" i="1"/>
  <c r="H45" i="1"/>
  <c r="G22" i="1"/>
  <c r="G21" i="1"/>
  <c r="G19" i="1"/>
  <c r="G18" i="1"/>
  <c r="I35" i="1"/>
  <c r="I36" i="1"/>
  <c r="I37" i="1"/>
  <c r="I38" i="1"/>
  <c r="I39" i="1"/>
  <c r="I40" i="1"/>
  <c r="I41" i="1"/>
  <c r="I42" i="1"/>
  <c r="I43" i="1"/>
  <c r="I44" i="1"/>
  <c r="H35" i="1"/>
  <c r="H36" i="1"/>
  <c r="H37" i="1"/>
  <c r="H38" i="1"/>
  <c r="H39" i="1"/>
  <c r="H40" i="1"/>
  <c r="H41" i="1"/>
  <c r="H42" i="1"/>
  <c r="H43" i="1"/>
  <c r="H44" i="1"/>
  <c r="E45" i="1"/>
  <c r="G38" i="1"/>
  <c r="G39" i="1"/>
  <c r="G40" i="1"/>
  <c r="G41" i="1"/>
  <c r="G42" i="1"/>
  <c r="G43" i="1"/>
  <c r="G44" i="1"/>
  <c r="D45" i="1"/>
  <c r="C45" i="1"/>
  <c r="G20" i="1"/>
  <c r="H20" i="1"/>
  <c r="H19" i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PASS 112233NOIR Minato</author>
  </authors>
  <commentList>
    <comment ref="G13" authorId="0" shapeId="0" xr:uid="{AB89CF5B-02AE-4199-BF6C-7E1DF7BE602D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4" authorId="0" shapeId="0" xr:uid="{A51BA1B8-6509-484B-A0B3-A80474F48CA8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</text>
    </comment>
    <comment ref="F34" authorId="0" shapeId="0" xr:uid="{3DA1497D-403E-4023-954F-81F3020064C9}">
      <text>
        <r>
          <rPr>
            <b/>
            <sz val="12"/>
            <color indexed="81"/>
            <rFont val="ＭＳ Ｐゴシック"/>
            <family val="3"/>
            <charset val="128"/>
          </rPr>
          <t>カートンではなく、PCSを参照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34" authorId="0" shapeId="0" xr:uid="{AB234D28-36FB-42B9-9E97-8B96617FF5E9}">
      <text>
        <r>
          <rPr>
            <b/>
            <sz val="11"/>
            <color indexed="81"/>
            <rFont val="ＭＳ Ｐゴシック"/>
            <family val="3"/>
            <charset val="128"/>
          </rPr>
          <t>カートンではなく、</t>
        </r>
        <r>
          <rPr>
            <b/>
            <sz val="11"/>
            <color indexed="81"/>
            <rFont val="MS P ゴシック"/>
            <family val="2"/>
          </rPr>
          <t>PCS</t>
        </r>
        <r>
          <rPr>
            <b/>
            <sz val="11"/>
            <color indexed="81"/>
            <rFont val="ＭＳ Ｐゴシック"/>
            <family val="3"/>
            <charset val="128"/>
          </rPr>
          <t>を参照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PASS 112233NOIR Minato</author>
  </authors>
  <commentList>
    <comment ref="G13" authorId="0" shapeId="0" xr:uid="{27D395C1-1524-4939-99AF-C099A2D4874A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4" authorId="0" shapeId="0" xr:uid="{80722438-24DD-4361-9B3F-E05821E967C7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</text>
    </comment>
    <comment ref="F34" authorId="0" shapeId="0" xr:uid="{28F65581-B53A-4F55-90BA-122EEF576469}">
      <text>
        <r>
          <rPr>
            <b/>
            <sz val="12"/>
            <color indexed="81"/>
            <rFont val="ＭＳ Ｐゴシック"/>
            <family val="3"/>
            <charset val="128"/>
          </rPr>
          <t>カートンではなく、PCSを参照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34" authorId="0" shapeId="0" xr:uid="{C51F182C-3B57-471D-B93C-2105C8E18A38}">
      <text>
        <r>
          <rPr>
            <b/>
            <sz val="11"/>
            <color indexed="81"/>
            <rFont val="ＭＳ Ｐゴシック"/>
            <family val="3"/>
            <charset val="128"/>
          </rPr>
          <t>カートンではなく、</t>
        </r>
        <r>
          <rPr>
            <b/>
            <sz val="11"/>
            <color indexed="81"/>
            <rFont val="MS P ゴシック"/>
            <family val="2"/>
          </rPr>
          <t>PCS</t>
        </r>
        <r>
          <rPr>
            <b/>
            <sz val="11"/>
            <color indexed="81"/>
            <rFont val="ＭＳ Ｐゴシック"/>
            <family val="3"/>
            <charset val="128"/>
          </rPr>
          <t>を参照</t>
        </r>
      </text>
    </comment>
  </commentList>
</comments>
</file>

<file path=xl/sharedStrings.xml><?xml version="1.0" encoding="utf-8"?>
<sst xmlns="http://schemas.openxmlformats.org/spreadsheetml/2006/main" count="165" uniqueCount="93">
  <si>
    <t>SHIPPER NAME</t>
  </si>
  <si>
    <t>SHIPPER ADDRESS</t>
  </si>
  <si>
    <t>SHIPPER TEL</t>
  </si>
  <si>
    <t>SHIPPER E-Mail</t>
    <phoneticPr fontId="4"/>
  </si>
  <si>
    <t>SHIPPER P.I.C</t>
    <phoneticPr fontId="4"/>
  </si>
  <si>
    <t>CONSIGNEE ADDRESS</t>
  </si>
  <si>
    <t>CONSIGNEE TEL</t>
  </si>
  <si>
    <t>CONSIGNEE E-Mail</t>
    <phoneticPr fontId="4"/>
  </si>
  <si>
    <t>CONSIGNEE P.I.C</t>
    <phoneticPr fontId="4"/>
  </si>
  <si>
    <t>IMPORTER ADDRESS</t>
  </si>
  <si>
    <t>IMPORTER TEL</t>
  </si>
  <si>
    <t>IMPORTER E-Mail</t>
    <phoneticPr fontId="4"/>
  </si>
  <si>
    <t>IMPORTER P.I.C</t>
    <phoneticPr fontId="4"/>
  </si>
  <si>
    <t>Notes:</t>
    <phoneticPr fontId="4"/>
  </si>
  <si>
    <t>DETAIL</t>
    <phoneticPr fontId="4"/>
  </si>
  <si>
    <t>PRODUCT ID</t>
    <phoneticPr fontId="4"/>
  </si>
  <si>
    <t>CARTON MARK</t>
    <phoneticPr fontId="4"/>
  </si>
  <si>
    <t>PRODUCTS (SERVICE) NAME</t>
    <phoneticPr fontId="4"/>
  </si>
  <si>
    <t>CARTON</t>
    <phoneticPr fontId="4"/>
  </si>
  <si>
    <t>TOTAL</t>
    <phoneticPr fontId="4"/>
  </si>
  <si>
    <t>SKU</t>
    <phoneticPr fontId="4"/>
  </si>
  <si>
    <t>Shanghai, China</t>
    <phoneticPr fontId="4"/>
  </si>
  <si>
    <t>INVOICE No</t>
    <phoneticPr fontId="4"/>
  </si>
  <si>
    <t>EXPORT DATE</t>
    <phoneticPr fontId="4"/>
  </si>
  <si>
    <t>ISSUE DATE</t>
    <phoneticPr fontId="4"/>
  </si>
  <si>
    <t>SHIPPER / SELLER INFORMATION</t>
    <phoneticPr fontId="4"/>
  </si>
  <si>
    <t>CONSIGNEE</t>
    <phoneticPr fontId="4"/>
  </si>
  <si>
    <t>IMPORTER NAME</t>
    <phoneticPr fontId="4"/>
  </si>
  <si>
    <t>NAME/TITLE</t>
    <phoneticPr fontId="4"/>
  </si>
  <si>
    <t xml:space="preserve">CARTON </t>
    <phoneticPr fontId="4"/>
  </si>
  <si>
    <t>PCS</t>
    <phoneticPr fontId="4"/>
  </si>
  <si>
    <t>TERMS</t>
    <phoneticPr fontId="4"/>
  </si>
  <si>
    <t>Signature of shipper</t>
    <phoneticPr fontId="4"/>
  </si>
  <si>
    <t>Oath：I declare all the information contained in the INVOICE to be true and correct.</t>
    <phoneticPr fontId="4"/>
  </si>
  <si>
    <t>Tokyo, Japan</t>
    <phoneticPr fontId="4"/>
  </si>
  <si>
    <t>ABCD-1234-5636-EFGH</t>
    <phoneticPr fontId="4"/>
  </si>
  <si>
    <t>1-2-3, abc-road, via, shibuya-ku, Tokyo</t>
    <phoneticPr fontId="4"/>
  </si>
  <si>
    <t>100-0001, Japan</t>
    <phoneticPr fontId="4"/>
  </si>
  <si>
    <t>+81-3-111-0000</t>
    <phoneticPr fontId="4"/>
  </si>
  <si>
    <t>sample@samplecompay.com</t>
  </si>
  <si>
    <t>sample@samplecompay.com</t>
    <phoneticPr fontId="4"/>
  </si>
  <si>
    <t>CEO, John Davis.</t>
    <phoneticPr fontId="4"/>
  </si>
  <si>
    <t>B/L No</t>
    <phoneticPr fontId="4"/>
  </si>
  <si>
    <t>AC1894161618</t>
    <phoneticPr fontId="4"/>
  </si>
  <si>
    <t>CURRENCY</t>
    <phoneticPr fontId="4"/>
  </si>
  <si>
    <t>PAYMENT TERMS</t>
    <phoneticPr fontId="4"/>
  </si>
  <si>
    <t>T/T , CIF Incoterms 2020</t>
    <phoneticPr fontId="4"/>
  </si>
  <si>
    <t>USD (united stats doller)</t>
    <phoneticPr fontId="4"/>
  </si>
  <si>
    <t>17 - Jul - 2025</t>
    <phoneticPr fontId="4"/>
  </si>
  <si>
    <t>25 - Jul - 2025</t>
    <phoneticPr fontId="4"/>
  </si>
  <si>
    <t>LOADING : DEPATURE</t>
    <phoneticPr fontId="4"/>
  </si>
  <si>
    <t>UNLOADING : DESTINATION</t>
    <phoneticPr fontId="4"/>
  </si>
  <si>
    <t>SAMPLE COMPANY LTD.</t>
    <phoneticPr fontId="4"/>
  </si>
  <si>
    <t>SC LTD 1-10</t>
    <phoneticPr fontId="4"/>
  </si>
  <si>
    <t>SCLTD 11-20</t>
    <phoneticPr fontId="4"/>
  </si>
  <si>
    <t>SCLTD 21-30</t>
    <phoneticPr fontId="4"/>
  </si>
  <si>
    <t>SAMPLE A</t>
    <phoneticPr fontId="4"/>
  </si>
  <si>
    <t>SAMPLE B</t>
    <phoneticPr fontId="4"/>
  </si>
  <si>
    <t>SAMPLE C</t>
    <phoneticPr fontId="4"/>
  </si>
  <si>
    <t>Porcelain tableware (plates)</t>
    <phoneticPr fontId="4"/>
  </si>
  <si>
    <t>Stainless steel table knife</t>
    <phoneticPr fontId="4"/>
  </si>
  <si>
    <t>Aluminum frying pan 26cm</t>
    <phoneticPr fontId="4"/>
  </si>
  <si>
    <t>EXAMPLE COMPANY LTD.</t>
    <phoneticPr fontId="4"/>
  </si>
  <si>
    <t>1-2-3, abc-road, via, Shang-hai, China</t>
    <phoneticPr fontId="4"/>
  </si>
  <si>
    <t>+82-3-111-0000</t>
    <phoneticPr fontId="4"/>
  </si>
  <si>
    <t>sample@examplecompay.com</t>
    <phoneticPr fontId="4"/>
  </si>
  <si>
    <t>CEO, Wang Hei</t>
    <phoneticPr fontId="4"/>
  </si>
  <si>
    <t>Sample Importer Corp.</t>
    <phoneticPr fontId="4"/>
  </si>
  <si>
    <t>4-5-6, abc-road, via, Shang-hai, China</t>
    <phoneticPr fontId="4"/>
  </si>
  <si>
    <t>+82-3-111-1111</t>
    <phoneticPr fontId="4"/>
  </si>
  <si>
    <t>CEO, Cheng Li</t>
    <phoneticPr fontId="4"/>
  </si>
  <si>
    <t>Cells with this color will be auto-filled.</t>
    <phoneticPr fontId="4"/>
  </si>
  <si>
    <t>このカラーの場所は、自動入力されます。</t>
    <rPh sb="6" eb="8">
      <t>バショ</t>
    </rPh>
    <rPh sb="10" eb="14">
      <t>ジドウニュウリョク</t>
    </rPh>
    <phoneticPr fontId="4"/>
  </si>
  <si>
    <t>TOTAL WEIGHT</t>
    <phoneticPr fontId="4"/>
  </si>
  <si>
    <t>KG</t>
    <phoneticPr fontId="4"/>
  </si>
  <si>
    <t>M3</t>
    <phoneticPr fontId="4"/>
  </si>
  <si>
    <t>AMOUNT</t>
    <phoneticPr fontId="4"/>
  </si>
  <si>
    <t>TOTAL M3</t>
    <phoneticPr fontId="4"/>
  </si>
  <si>
    <t>UNIT WEIGHT</t>
    <phoneticPr fontId="4"/>
  </si>
  <si>
    <t>UNIT M3</t>
    <phoneticPr fontId="4"/>
  </si>
  <si>
    <t>TOTAL WEIGHT (KG)</t>
    <phoneticPr fontId="4"/>
  </si>
  <si>
    <t>TOTAL M3 (KG)</t>
    <phoneticPr fontId="4"/>
  </si>
  <si>
    <t>LOGISTICS</t>
    <phoneticPr fontId="4"/>
  </si>
  <si>
    <t>CONTAINER</t>
    <phoneticPr fontId="4"/>
  </si>
  <si>
    <t>20ft, MIXED LOADING</t>
    <phoneticPr fontId="4"/>
  </si>
  <si>
    <t>CONTAINER M3</t>
    <phoneticPr fontId="4"/>
  </si>
  <si>
    <t>SHIPPING/CUSTOMS BROKERS</t>
    <phoneticPr fontId="4"/>
  </si>
  <si>
    <t>ABC LOGISTICS</t>
    <phoneticPr fontId="4"/>
  </si>
  <si>
    <t>CONTAINER Payload</t>
    <phoneticPr fontId="4"/>
  </si>
  <si>
    <t>kg</t>
    <phoneticPr fontId="4"/>
  </si>
  <si>
    <t>KG / usage rate</t>
    <phoneticPr fontId="4"/>
  </si>
  <si>
    <t>M3 / usage rate</t>
    <phoneticPr fontId="4"/>
  </si>
  <si>
    <t>PACKING LIST (SAMPLE)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</si>
</sst>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yyyy/mm/dd"/>
    <numFmt numFmtId="181" formatCode="#,##0.000"/>
    <numFmt numFmtId="183" formatCode="0.000%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indexed="81"/>
      <name val="MS P ゴシック"/>
      <family val="2"/>
    </font>
    <font>
      <b/>
      <sz val="12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indexed="81"/>
      <name val="MS P ゴシック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1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4" borderId="3" xfId="0" applyFont="1" applyFill="1" applyBorder="1">
      <alignment vertical="center"/>
    </xf>
    <xf numFmtId="0" fontId="23" fillId="5" borderId="6" xfId="0" applyFont="1" applyFill="1" applyBorder="1">
      <alignment vertical="center"/>
    </xf>
    <xf numFmtId="0" fontId="20" fillId="5" borderId="7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13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21" fillId="5" borderId="6" xfId="0" applyFont="1" applyFill="1" applyBorder="1">
      <alignment vertical="center"/>
    </xf>
    <xf numFmtId="0" fontId="24" fillId="5" borderId="7" xfId="0" applyFont="1" applyFill="1" applyBorder="1">
      <alignment vertical="center"/>
    </xf>
    <xf numFmtId="0" fontId="22" fillId="5" borderId="7" xfId="0" applyFont="1" applyFill="1" applyBorder="1">
      <alignment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left" vertical="center"/>
    </xf>
    <xf numFmtId="0" fontId="27" fillId="5" borderId="7" xfId="0" applyFont="1" applyFill="1" applyBorder="1">
      <alignment vertical="center"/>
    </xf>
    <xf numFmtId="0" fontId="28" fillId="5" borderId="7" xfId="0" applyFont="1" applyFill="1" applyBorder="1">
      <alignment vertical="center"/>
    </xf>
    <xf numFmtId="0" fontId="28" fillId="5" borderId="7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13" xfId="0" applyFill="1" applyBorder="1" applyAlignment="1"/>
    <xf numFmtId="0" fontId="13" fillId="4" borderId="3" xfId="0" applyFont="1" applyFill="1" applyBorder="1" applyAlignment="1"/>
    <xf numFmtId="0" fontId="7" fillId="0" borderId="3" xfId="0" applyFont="1" applyBorder="1" applyAlignment="1"/>
    <xf numFmtId="0" fontId="13" fillId="4" borderId="4" xfId="0" applyFont="1" applyFill="1" applyBorder="1" applyAlignment="1"/>
    <xf numFmtId="0" fontId="14" fillId="4" borderId="4" xfId="0" quotePrefix="1" applyFont="1" applyFill="1" applyBorder="1" applyAlignment="1"/>
    <xf numFmtId="0" fontId="14" fillId="4" borderId="4" xfId="0" applyFont="1" applyFill="1" applyBorder="1" applyAlignment="1"/>
    <xf numFmtId="0" fontId="14" fillId="4" borderId="13" xfId="0" applyFont="1" applyFill="1" applyBorder="1" applyAlignment="1"/>
    <xf numFmtId="0" fontId="5" fillId="4" borderId="3" xfId="0" applyFont="1" applyFill="1" applyBorder="1">
      <alignment vertical="center"/>
    </xf>
    <xf numFmtId="0" fontId="7" fillId="4" borderId="4" xfId="0" applyFont="1" applyFill="1" applyBorder="1">
      <alignment vertical="center"/>
    </xf>
    <xf numFmtId="38" fontId="5" fillId="4" borderId="4" xfId="0" applyNumberFormat="1" applyFont="1" applyFill="1" applyBorder="1" applyAlignment="1">
      <alignment horizontal="right" vertical="center" indent="1"/>
    </xf>
    <xf numFmtId="0" fontId="5" fillId="4" borderId="13" xfId="0" applyFont="1" applyFill="1" applyBorder="1" applyAlignment="1">
      <alignment horizontal="right" vertical="center" indent="1"/>
    </xf>
    <xf numFmtId="0" fontId="9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2" fillId="0" borderId="11" xfId="0" applyFont="1" applyBorder="1" applyAlignment="1">
      <alignment vertical="top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/>
    </xf>
    <xf numFmtId="0" fontId="12" fillId="0" borderId="20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27" fillId="5" borderId="22" xfId="0" applyFont="1" applyFill="1" applyBorder="1">
      <alignment vertical="center"/>
    </xf>
    <xf numFmtId="0" fontId="27" fillId="5" borderId="23" xfId="0" applyFont="1" applyFill="1" applyBorder="1">
      <alignment vertical="center"/>
    </xf>
    <xf numFmtId="0" fontId="27" fillId="5" borderId="24" xfId="0" applyFont="1" applyFill="1" applyBorder="1" applyAlignment="1">
      <alignment horizontal="right" vertical="center"/>
    </xf>
    <xf numFmtId="0" fontId="27" fillId="5" borderId="24" xfId="0" applyFont="1" applyFill="1" applyBorder="1">
      <alignment vertical="center"/>
    </xf>
    <xf numFmtId="0" fontId="5" fillId="0" borderId="11" xfId="0" applyFont="1" applyBorder="1">
      <alignment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0" fontId="6" fillId="4" borderId="9" xfId="0" applyFont="1" applyFill="1" applyBorder="1" applyAlignment="1"/>
    <xf numFmtId="0" fontId="6" fillId="4" borderId="16" xfId="0" applyFont="1" applyFill="1" applyBorder="1" applyAlignment="1"/>
    <xf numFmtId="0" fontId="6" fillId="4" borderId="12" xfId="0" applyFont="1" applyFill="1" applyBorder="1" applyAlignment="1"/>
    <xf numFmtId="0" fontId="6" fillId="4" borderId="9" xfId="0" quotePrefix="1" applyFont="1" applyFill="1" applyBorder="1" applyAlignment="1"/>
    <xf numFmtId="0" fontId="5" fillId="4" borderId="9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4" borderId="16" xfId="0" applyFont="1" applyFill="1" applyBorder="1" applyAlignment="1">
      <alignment vertical="center" wrapText="1"/>
    </xf>
    <xf numFmtId="0" fontId="5" fillId="4" borderId="12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12" fillId="0" borderId="4" xfId="0" applyFont="1" applyBorder="1" applyAlignment="1"/>
    <xf numFmtId="0" fontId="14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vertical="top"/>
    </xf>
    <xf numFmtId="0" fontId="19" fillId="4" borderId="2" xfId="2" applyFont="1" applyFill="1" applyBorder="1" applyAlignment="1">
      <alignment horizontal="center" vertical="center"/>
    </xf>
    <xf numFmtId="0" fontId="29" fillId="4" borderId="0" xfId="3" applyFont="1" applyFill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181" fontId="11" fillId="0" borderId="0" xfId="1" applyNumberFormat="1" applyFont="1" applyAlignment="1">
      <alignment vertical="center" wrapText="1"/>
    </xf>
    <xf numFmtId="38" fontId="16" fillId="0" borderId="0" xfId="1" applyFont="1" applyAlignment="1">
      <alignment vertical="center" wrapText="1"/>
    </xf>
    <xf numFmtId="38" fontId="16" fillId="0" borderId="0" xfId="1" applyFont="1" applyAlignment="1">
      <alignment horizontal="right" vertical="center" wrapText="1"/>
    </xf>
    <xf numFmtId="181" fontId="9" fillId="0" borderId="0" xfId="1" applyNumberFormat="1" applyFont="1" applyFill="1" applyAlignment="1">
      <alignment vertical="center" wrapText="1"/>
    </xf>
    <xf numFmtId="181" fontId="11" fillId="0" borderId="0" xfId="1" applyNumberFormat="1" applyFont="1" applyAlignment="1">
      <alignment horizontal="right" vertical="center" wrapText="1"/>
    </xf>
    <xf numFmtId="0" fontId="5" fillId="4" borderId="16" xfId="0" applyFont="1" applyFill="1" applyBorder="1" applyAlignment="1">
      <alignment vertical="center"/>
    </xf>
    <xf numFmtId="0" fontId="6" fillId="4" borderId="16" xfId="0" quotePrefix="1" applyFont="1" applyFill="1" applyBorder="1" applyAlignment="1"/>
    <xf numFmtId="3" fontId="12" fillId="0" borderId="4" xfId="0" applyNumberFormat="1" applyFont="1" applyBorder="1" applyAlignment="1"/>
    <xf numFmtId="0" fontId="13" fillId="0" borderId="3" xfId="0" applyFont="1" applyBorder="1" applyAlignment="1"/>
    <xf numFmtId="0" fontId="13" fillId="0" borderId="10" xfId="0" applyFont="1" applyBorder="1" applyAlignment="1"/>
    <xf numFmtId="0" fontId="13" fillId="0" borderId="4" xfId="0" applyFont="1" applyBorder="1" applyAlignment="1"/>
    <xf numFmtId="0" fontId="13" fillId="0" borderId="17" xfId="0" applyFont="1" applyBorder="1" applyAlignment="1"/>
    <xf numFmtId="0" fontId="11" fillId="0" borderId="4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4" fillId="7" borderId="3" xfId="0" applyFont="1" applyFill="1" applyBorder="1">
      <alignment vertical="center"/>
    </xf>
    <xf numFmtId="0" fontId="12" fillId="7" borderId="3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38" fontId="14" fillId="7" borderId="4" xfId="0" applyNumberFormat="1" applyFont="1" applyFill="1" applyBorder="1">
      <alignment vertical="center"/>
    </xf>
    <xf numFmtId="0" fontId="12" fillId="7" borderId="4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vertical="center" wrapText="1"/>
    </xf>
    <xf numFmtId="0" fontId="17" fillId="7" borderId="17" xfId="0" applyFont="1" applyFill="1" applyBorder="1">
      <alignment vertical="center"/>
    </xf>
    <xf numFmtId="183" fontId="10" fillId="7" borderId="17" xfId="4" applyNumberFormat="1" applyFont="1" applyFill="1" applyBorder="1">
      <alignment vertical="center"/>
    </xf>
    <xf numFmtId="176" fontId="14" fillId="7" borderId="13" xfId="0" applyNumberFormat="1" applyFont="1" applyFill="1" applyBorder="1" applyAlignment="1">
      <alignment vertical="center" wrapText="1"/>
    </xf>
    <xf numFmtId="0" fontId="12" fillId="7" borderId="13" xfId="0" applyFont="1" applyFill="1" applyBorder="1">
      <alignment vertical="center"/>
    </xf>
    <xf numFmtId="183" fontId="10" fillId="7" borderId="14" xfId="4" applyNumberFormat="1" applyFont="1" applyFill="1" applyBorder="1">
      <alignment vertical="center"/>
    </xf>
    <xf numFmtId="181" fontId="11" fillId="7" borderId="0" xfId="1" applyNumberFormat="1" applyFont="1" applyFill="1" applyAlignment="1">
      <alignment vertical="center" wrapText="1"/>
    </xf>
    <xf numFmtId="181" fontId="9" fillId="7" borderId="0" xfId="1" applyNumberFormat="1" applyFont="1" applyFill="1" applyAlignment="1">
      <alignment vertical="center" wrapText="1"/>
    </xf>
    <xf numFmtId="181" fontId="9" fillId="7" borderId="0" xfId="0" applyNumberFormat="1" applyFont="1" applyFill="1" applyAlignment="1">
      <alignment wrapText="1"/>
    </xf>
    <xf numFmtId="0" fontId="9" fillId="7" borderId="0" xfId="0" applyFont="1" applyFill="1" applyAlignment="1">
      <alignment horizontal="right" wrapText="1"/>
    </xf>
    <xf numFmtId="0" fontId="10" fillId="7" borderId="0" xfId="0" applyFont="1" applyFill="1" applyAlignment="1">
      <alignment horizontal="center" wrapText="1"/>
    </xf>
    <xf numFmtId="0" fontId="10" fillId="7" borderId="0" xfId="0" applyFont="1" applyFill="1" applyAlignment="1">
      <alignment wrapText="1"/>
    </xf>
    <xf numFmtId="38" fontId="10" fillId="7" borderId="0" xfId="0" applyNumberFormat="1" applyFont="1" applyFill="1" applyAlignment="1">
      <alignment wrapText="1"/>
    </xf>
    <xf numFmtId="0" fontId="12" fillId="7" borderId="11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 wrapText="1"/>
    </xf>
    <xf numFmtId="0" fontId="15" fillId="0" borderId="3" xfId="0" quotePrefix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left" vertical="center"/>
    </xf>
    <xf numFmtId="0" fontId="25" fillId="0" borderId="7" xfId="0" applyFont="1" applyFill="1" applyBorder="1">
      <alignment vertical="center"/>
    </xf>
    <xf numFmtId="0" fontId="25" fillId="0" borderId="8" xfId="0" applyFont="1" applyFill="1" applyBorder="1">
      <alignment vertical="center"/>
    </xf>
    <xf numFmtId="0" fontId="15" fillId="0" borderId="13" xfId="0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/>
    </xf>
    <xf numFmtId="14" fontId="11" fillId="0" borderId="10" xfId="0" applyNumberFormat="1" applyFont="1" applyFill="1" applyBorder="1" applyAlignment="1">
      <alignment horizontal="left"/>
    </xf>
    <xf numFmtId="177" fontId="12" fillId="0" borderId="4" xfId="0" quotePrefix="1" applyNumberFormat="1" applyFont="1" applyFill="1" applyBorder="1" applyAlignment="1">
      <alignment horizontal="left"/>
    </xf>
    <xf numFmtId="177" fontId="11" fillId="0" borderId="4" xfId="0" applyNumberFormat="1" applyFont="1" applyFill="1" applyBorder="1" applyAlignment="1">
      <alignment horizontal="left"/>
    </xf>
    <xf numFmtId="177" fontId="11" fillId="0" borderId="17" xfId="0" applyNumberFormat="1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13" xfId="0" applyFont="1" applyFill="1" applyBorder="1" applyAlignment="1"/>
    <xf numFmtId="0" fontId="11" fillId="0" borderId="14" xfId="0" applyFont="1" applyFill="1" applyBorder="1" applyAlignment="1"/>
    <xf numFmtId="0" fontId="12" fillId="0" borderId="4" xfId="0" applyFont="1" applyFill="1" applyBorder="1" applyAlignment="1"/>
    <xf numFmtId="0" fontId="12" fillId="0" borderId="4" xfId="0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left" wrapText="1"/>
    </xf>
    <xf numFmtId="0" fontId="12" fillId="0" borderId="13" xfId="0" applyFont="1" applyFill="1" applyBorder="1" applyAlignment="1"/>
    <xf numFmtId="0" fontId="11" fillId="0" borderId="13" xfId="0" applyFont="1" applyFill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vertical="top"/>
    </xf>
    <xf numFmtId="0" fontId="30" fillId="0" borderId="0" xfId="0" applyFont="1" applyFill="1" applyAlignment="1">
      <alignment vertical="top"/>
    </xf>
  </cellXfs>
  <cellStyles count="5">
    <cellStyle name="アクセント 6" xfId="3" builtinId="49"/>
    <cellStyle name="パーセント" xfId="4" builtinId="5"/>
    <cellStyle name="桁区切り" xfId="1" builtinId="6"/>
    <cellStyle name="見出し 1" xfId="2" builtinId="16"/>
    <cellStyle name="標準" xfId="0" builtinId="0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游ゴシック"/>
        <family val="3"/>
        <charset val="128"/>
        <scheme val="none"/>
      </font>
      <fill>
        <patternFill patternType="solid">
          <fgColor rgb="FF000000"/>
          <bgColor rgb="FFBFBFBF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81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050FF2-2C7E-4DEE-B38B-AA1437184A79}" name="DETAIL3" displayName="DETAIL3" ref="A34:I45" totalsRowCount="1" headerRowDxfId="21" dataDxfId="20" totalsRowDxfId="19" headerRowBorderDxfId="18">
  <autoFilter ref="A34:I44" xr:uid="{F2D99573-076D-46BD-84A3-0883AE003399}"/>
  <tableColumns count="9">
    <tableColumn id="1" xr3:uid="{176DB717-1C82-4C67-A4B1-B5C969ABEF74}" name="CARTON MARK" totalsRowLabel="TOTAL" dataDxfId="17" totalsRowDxfId="8"/>
    <tableColumn id="2" xr3:uid="{EF192D0B-1004-4B63-AFD2-5C7F28704810}" name="PRODUCT ID" dataDxfId="16" totalsRowDxfId="7"/>
    <tableColumn id="3" xr3:uid="{67B0C968-21C4-4B6B-B8C5-228D25FD309F}" name="PRODUCTS (SERVICE) NAME" totalsRowFunction="count" dataDxfId="15" totalsRowDxfId="6"/>
    <tableColumn id="10" xr3:uid="{14BF6E70-4023-4F6D-B417-F67B2F1318E2}" name="CARTON" totalsRowFunction="sum" dataDxfId="14" totalsRowDxfId="5" dataCellStyle="桁区切り"/>
    <tableColumn id="5" xr3:uid="{C0617217-CF62-4831-B8C0-39B822379222}" name="PCS" totalsRowFunction="sum" dataDxfId="13" totalsRowDxfId="4" dataCellStyle="桁区切り"/>
    <tableColumn id="6" xr3:uid="{B688C590-113D-48F2-8333-6F4A40CACB71}" name="UNIT WEIGHT" dataDxfId="12" totalsRowDxfId="3" dataCellStyle="桁区切り"/>
    <tableColumn id="7" xr3:uid="{CC29D905-1D78-4999-B30D-289C3639B617}" name="UNIT M3" dataDxfId="11" totalsRowDxfId="2" dataCellStyle="桁区切り"/>
    <tableColumn id="8" xr3:uid="{0CC8A82E-091A-43C0-84AF-9C380458C358}" name="TOTAL WEIGHT" totalsRowFunction="sum" dataDxfId="10" totalsRowDxfId="1" dataCellStyle="桁区切り">
      <calculatedColumnFormula>IF(AND(ISNUMBER(DETAIL3[[#This Row],[UNIT WEIGHT]]),ISNUMBER(DETAIL3[[#This Row],[PCS]])),DETAIL3[[#This Row],[PCS]]*DETAIL3[[#This Row],[UNIT WEIGHT]],"")</calculatedColumnFormula>
    </tableColumn>
    <tableColumn id="9" xr3:uid="{8A9AA339-71E4-4A94-A191-A62EAE66E4E7}" name="TOTAL M3" totalsRowFunction="sum" dataDxfId="9" totalsRowDxfId="0" dataCellStyle="桁区切り">
      <calculatedColumnFormula>IF(AND(ISNUMBER(DETAIL3[[#This Row],[PCS]]),ISNUMBER(DETAIL3[[#This Row],[UNIT M3]])),DETAIL3[[#This Row],[PCS]]*DETAIL3[[#This Row],[UNIT M3]],"")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64DAC5-2927-4A7C-9058-0A2184190D39}" name="DETAIL" displayName="DETAIL" ref="A34:I45" totalsRowCount="1" headerRowDxfId="41" dataDxfId="43" totalsRowDxfId="22" headerRowBorderDxfId="42">
  <autoFilter ref="A34:I44" xr:uid="{F2D99573-076D-46BD-84A3-0883AE003399}"/>
  <tableColumns count="9">
    <tableColumn id="1" xr3:uid="{E171174A-314E-450B-9FF1-340E0ABA9B56}" name="CARTON MARK" totalsRowLabel="TOTAL" dataDxfId="40" totalsRowDxfId="31"/>
    <tableColumn id="2" xr3:uid="{760D28B9-0528-4338-B873-2FF5E4DC537C}" name="PRODUCT ID" dataDxfId="39" totalsRowDxfId="30"/>
    <tableColumn id="3" xr3:uid="{CC8955F0-F6B5-40E3-A728-26793C95A803}" name="PRODUCTS (SERVICE) NAME" totalsRowFunction="count" dataDxfId="38" totalsRowDxfId="29"/>
    <tableColumn id="10" xr3:uid="{87B1636E-5756-4FEB-8B68-DC56911FCCD1}" name="CARTON" totalsRowFunction="sum" dataDxfId="37" totalsRowDxfId="28" dataCellStyle="桁区切り"/>
    <tableColumn id="5" xr3:uid="{B6943AC4-F3C1-4D35-B348-D847D19BDDBE}" name="PCS" totalsRowFunction="sum" dataDxfId="36" totalsRowDxfId="27" dataCellStyle="桁区切り"/>
    <tableColumn id="6" xr3:uid="{DBFE4515-F255-45B7-B54A-610386D6503F}" name="UNIT WEIGHT" dataDxfId="35" totalsRowDxfId="26" dataCellStyle="桁区切り"/>
    <tableColumn id="7" xr3:uid="{88CF0BFF-1621-4EC2-93CF-84CE641B9043}" name="UNIT M3" dataDxfId="34" totalsRowDxfId="25" dataCellStyle="桁区切り"/>
    <tableColumn id="8" xr3:uid="{52D853C9-F452-48A8-AE37-46AE1E5E3686}" name="TOTAL WEIGHT" totalsRowFunction="sum" dataDxfId="33" totalsRowDxfId="24" dataCellStyle="桁区切り">
      <calculatedColumnFormula>IF(AND(ISNUMBER(DETAIL[[#This Row],[UNIT WEIGHT]]),ISNUMBER(DETAIL[[#This Row],[PCS]])),DETAIL[[#This Row],[PCS]]*DETAIL[[#This Row],[UNIT WEIGHT]],"")</calculatedColumnFormula>
    </tableColumn>
    <tableColumn id="9" xr3:uid="{07BD6A21-6C54-44C8-A227-FB8D34D1299B}" name="TOTAL M3" totalsRowFunction="sum" dataDxfId="32" totalsRowDxfId="23" dataCellStyle="桁区切り">
      <calculatedColumnFormula>IF(AND(ISNUMBER(DETAIL[[#This Row],[PCS]]),ISNUMBER(DETAIL[[#This Row],[UNIT M3]])),DETAIL[[#This Row],[PCS]]*DETAIL[[#This Row],[UNIT M3]],"")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D589-E429-4C5D-8EC7-5E22F3DFE813}">
  <sheetPr>
    <pageSetUpPr fitToPage="1"/>
  </sheetPr>
  <dimension ref="A1:I75"/>
  <sheetViews>
    <sheetView tabSelected="1" zoomScale="70" zoomScaleNormal="70" zoomScalePageLayoutView="55" workbookViewId="0">
      <selection activeCell="P12" sqref="P12"/>
    </sheetView>
  </sheetViews>
  <sheetFormatPr defaultColWidth="8.875" defaultRowHeight="18.75"/>
  <cols>
    <col min="1" max="2" width="14.625" customWidth="1"/>
    <col min="3" max="3" width="58.625" customWidth="1"/>
    <col min="4" max="4" width="14.625" customWidth="1"/>
    <col min="5" max="6" width="14.125" customWidth="1"/>
    <col min="7" max="7" width="12.5" customWidth="1"/>
    <col min="8" max="8" width="16.5" customWidth="1"/>
    <col min="9" max="9" width="15.875" customWidth="1"/>
  </cols>
  <sheetData>
    <row r="1" spans="1:9" ht="46.5" customHeight="1" thickBot="1">
      <c r="A1" s="73" t="s">
        <v>92</v>
      </c>
      <c r="B1" s="73"/>
      <c r="C1" s="73"/>
      <c r="D1" s="73"/>
      <c r="E1" s="73"/>
      <c r="F1" s="73"/>
      <c r="G1" s="73"/>
      <c r="H1" s="73"/>
      <c r="I1" s="73"/>
    </row>
    <row r="2" spans="1:9" ht="11.25" customHeight="1" thickBot="1"/>
    <row r="3" spans="1:9" ht="25.5" customHeight="1">
      <c r="A3" s="14" t="s">
        <v>25</v>
      </c>
      <c r="B3" s="15"/>
      <c r="C3" s="15"/>
      <c r="D3" s="15"/>
      <c r="E3" s="14" t="s">
        <v>31</v>
      </c>
      <c r="F3" s="21"/>
      <c r="G3" s="22"/>
      <c r="H3" s="22"/>
      <c r="I3" s="23"/>
    </row>
    <row r="4" spans="1:9" ht="33.75" customHeight="1">
      <c r="A4" s="64" t="s">
        <v>0</v>
      </c>
      <c r="B4" s="13"/>
      <c r="C4" s="115"/>
      <c r="D4" s="115"/>
      <c r="E4" s="60" t="s">
        <v>22</v>
      </c>
      <c r="F4" s="28"/>
      <c r="G4" s="127"/>
      <c r="H4" s="127"/>
      <c r="I4" s="128"/>
    </row>
    <row r="5" spans="1:9" ht="33.75" customHeight="1">
      <c r="A5" s="68" t="s">
        <v>1</v>
      </c>
      <c r="B5" s="16"/>
      <c r="C5" s="116"/>
      <c r="D5" s="116"/>
      <c r="E5" s="61" t="s">
        <v>24</v>
      </c>
      <c r="F5" s="29"/>
      <c r="G5" s="129"/>
      <c r="H5" s="130"/>
      <c r="I5" s="131"/>
    </row>
    <row r="6" spans="1:9" ht="33.75" customHeight="1">
      <c r="A6" s="64"/>
      <c r="B6" s="13"/>
      <c r="C6" s="116"/>
      <c r="D6" s="116"/>
      <c r="E6" s="61" t="s">
        <v>23</v>
      </c>
      <c r="F6" s="29"/>
      <c r="G6" s="129"/>
      <c r="H6" s="130"/>
      <c r="I6" s="131"/>
    </row>
    <row r="7" spans="1:9" ht="33.75" customHeight="1">
      <c r="A7" s="64" t="s">
        <v>2</v>
      </c>
      <c r="B7" s="13"/>
      <c r="C7" s="117"/>
      <c r="D7" s="115"/>
      <c r="E7" s="61" t="s">
        <v>44</v>
      </c>
      <c r="F7" s="29"/>
      <c r="G7" s="132"/>
      <c r="H7" s="132"/>
      <c r="I7" s="133"/>
    </row>
    <row r="8" spans="1:9" ht="33.75" customHeight="1">
      <c r="A8" s="64" t="s">
        <v>3</v>
      </c>
      <c r="B8" s="13"/>
      <c r="C8" s="115"/>
      <c r="D8" s="115"/>
      <c r="E8" s="61" t="s">
        <v>45</v>
      </c>
      <c r="F8" s="29"/>
      <c r="G8" s="132"/>
      <c r="H8" s="132"/>
      <c r="I8" s="133"/>
    </row>
    <row r="9" spans="1:9" ht="33.75" customHeight="1" thickBot="1">
      <c r="A9" s="69" t="s">
        <v>4</v>
      </c>
      <c r="B9" s="18"/>
      <c r="C9" s="118"/>
      <c r="D9" s="118"/>
      <c r="E9" s="62" t="s">
        <v>42</v>
      </c>
      <c r="F9" s="30"/>
      <c r="G9" s="134"/>
      <c r="H9" s="134"/>
      <c r="I9" s="135"/>
    </row>
    <row r="10" spans="1:9" ht="25.5" customHeight="1">
      <c r="A10" s="19" t="s">
        <v>26</v>
      </c>
      <c r="B10" s="20"/>
      <c r="C10" s="119"/>
      <c r="D10" s="120"/>
      <c r="E10" s="14" t="s">
        <v>82</v>
      </c>
      <c r="F10" s="21"/>
      <c r="G10" s="22"/>
      <c r="H10" s="22"/>
      <c r="I10" s="23"/>
    </row>
    <row r="11" spans="1:9" ht="33.75" customHeight="1">
      <c r="A11" s="64" t="s">
        <v>26</v>
      </c>
      <c r="B11" s="13"/>
      <c r="C11" s="115"/>
      <c r="D11" s="121"/>
      <c r="E11" s="63" t="s">
        <v>86</v>
      </c>
      <c r="F11" s="31"/>
      <c r="G11" s="32"/>
      <c r="H11" s="89"/>
      <c r="I11" s="90"/>
    </row>
    <row r="12" spans="1:9" ht="33.75" customHeight="1">
      <c r="A12" s="68" t="s">
        <v>5</v>
      </c>
      <c r="B12" s="16"/>
      <c r="C12" s="116"/>
      <c r="D12" s="122"/>
      <c r="E12" s="87" t="s">
        <v>83</v>
      </c>
      <c r="F12" s="33"/>
      <c r="G12" s="70"/>
      <c r="H12" s="91"/>
      <c r="I12" s="92"/>
    </row>
    <row r="13" spans="1:9" ht="33.75" customHeight="1">
      <c r="A13" s="64"/>
      <c r="B13" s="13"/>
      <c r="C13" s="116"/>
      <c r="D13" s="122"/>
      <c r="E13" s="61" t="s">
        <v>88</v>
      </c>
      <c r="F13" s="34"/>
      <c r="G13" s="88"/>
      <c r="H13" s="93" t="s">
        <v>89</v>
      </c>
      <c r="I13" s="94"/>
    </row>
    <row r="14" spans="1:9" ht="33.75" customHeight="1">
      <c r="A14" s="64" t="s">
        <v>6</v>
      </c>
      <c r="B14" s="13"/>
      <c r="C14" s="117"/>
      <c r="D14" s="121"/>
      <c r="E14" s="61" t="s">
        <v>85</v>
      </c>
      <c r="F14" s="34"/>
      <c r="G14" s="70"/>
      <c r="H14" s="93" t="s">
        <v>75</v>
      </c>
      <c r="I14" s="94"/>
    </row>
    <row r="15" spans="1:9" ht="33.75" customHeight="1">
      <c r="A15" s="64" t="s">
        <v>7</v>
      </c>
      <c r="B15" s="13"/>
      <c r="C15" s="115"/>
      <c r="D15" s="121"/>
      <c r="E15" s="61" t="s">
        <v>50</v>
      </c>
      <c r="F15" s="35"/>
      <c r="G15" s="136"/>
      <c r="H15" s="137"/>
      <c r="I15" s="138"/>
    </row>
    <row r="16" spans="1:9" ht="33.75" customHeight="1" thickBot="1">
      <c r="A16" s="67" t="s">
        <v>8</v>
      </c>
      <c r="B16" s="17"/>
      <c r="C16" s="118"/>
      <c r="D16" s="123"/>
      <c r="E16" s="62" t="s">
        <v>51</v>
      </c>
      <c r="F16" s="36"/>
      <c r="G16" s="139"/>
      <c r="H16" s="140"/>
      <c r="I16" s="141"/>
    </row>
    <row r="17" spans="1:9" ht="25.5" customHeight="1">
      <c r="A17" s="19" t="s">
        <v>27</v>
      </c>
      <c r="B17" s="20"/>
      <c r="C17" s="124"/>
      <c r="D17" s="125"/>
      <c r="E17" s="14" t="s">
        <v>19</v>
      </c>
      <c r="F17" s="24"/>
      <c r="G17" s="25"/>
      <c r="H17" s="26"/>
      <c r="I17" s="27"/>
    </row>
    <row r="18" spans="1:9" ht="33.75" customHeight="1">
      <c r="A18" s="64" t="s">
        <v>27</v>
      </c>
      <c r="B18" s="13"/>
      <c r="C18" s="115"/>
      <c r="D18" s="121"/>
      <c r="E18" s="64" t="s">
        <v>29</v>
      </c>
      <c r="F18" s="37"/>
      <c r="G18" s="95">
        <f>IF(ISNUMBER(DETAIL3[[#Totals],[CARTON]]),DETAIL3[[#Totals],[CARTON]],"")</f>
        <v>0</v>
      </c>
      <c r="H18" s="96" t="str">
        <f>IF(ISNUMBER(G18),"Cartons","")</f>
        <v>Cartons</v>
      </c>
      <c r="I18" s="97"/>
    </row>
    <row r="19" spans="1:9" ht="33.75" customHeight="1">
      <c r="A19" s="68" t="s">
        <v>9</v>
      </c>
      <c r="B19" s="16"/>
      <c r="C19" s="116"/>
      <c r="D19" s="122"/>
      <c r="E19" s="65" t="s">
        <v>30</v>
      </c>
      <c r="F19" s="38"/>
      <c r="G19" s="98">
        <f>IF(ISNUMBER(DETAIL3[[#Totals],[PCS]]),DETAIL3[[#Totals],[PCS]],"")</f>
        <v>0</v>
      </c>
      <c r="H19" s="99" t="str">
        <f>IF(ISNUMBER(G19),"Pieces","")</f>
        <v>Pieces</v>
      </c>
      <c r="I19" s="100"/>
    </row>
    <row r="20" spans="1:9" ht="33.75" customHeight="1">
      <c r="A20" s="64"/>
      <c r="B20" s="13"/>
      <c r="C20" s="116"/>
      <c r="D20" s="122"/>
      <c r="E20" s="66" t="s">
        <v>20</v>
      </c>
      <c r="F20" s="39"/>
      <c r="G20" s="101">
        <f>IF(ISNUMBER(DETAIL3[[#Totals],[PRODUCTS (SERVICE) NAME]]),DETAIL3[[#Totals],[PRODUCTS (SERVICE) NAME]],"")</f>
        <v>0</v>
      </c>
      <c r="H20" s="99" t="str">
        <f>IF(ISNUMBER(G20),"Type of items","")</f>
        <v>Type of items</v>
      </c>
      <c r="I20" s="102"/>
    </row>
    <row r="21" spans="1:9" ht="33.75" customHeight="1">
      <c r="A21" s="64" t="s">
        <v>10</v>
      </c>
      <c r="B21" s="13"/>
      <c r="C21" s="117"/>
      <c r="D21" s="121"/>
      <c r="E21" s="86" t="s">
        <v>80</v>
      </c>
      <c r="F21" s="39"/>
      <c r="G21" s="101">
        <f>IF(ISNUMBER(DETAIL3[[#Totals],[TOTAL WEIGHT]]),DETAIL3[[#Totals],[TOTAL WEIGHT]],"")</f>
        <v>0</v>
      </c>
      <c r="H21" s="99" t="s">
        <v>90</v>
      </c>
      <c r="I21" s="103" t="str">
        <f>IF(AND(ISNUMBER(G13),ISNUMBER(G21)),ROUND(G21/G13,4),"")</f>
        <v/>
      </c>
    </row>
    <row r="22" spans="1:9" ht="33.75" customHeight="1" thickBot="1">
      <c r="A22" s="64" t="s">
        <v>11</v>
      </c>
      <c r="B22" s="13"/>
      <c r="C22" s="115"/>
      <c r="D22" s="121"/>
      <c r="E22" s="67" t="s">
        <v>81</v>
      </c>
      <c r="F22" s="40"/>
      <c r="G22" s="104">
        <f>IF(ISNUMBER(DETAIL3[[#Totals],[TOTAL M3]]),DETAIL3[[#Totals],[TOTAL M3]],"")</f>
        <v>0</v>
      </c>
      <c r="H22" s="105" t="s">
        <v>91</v>
      </c>
      <c r="I22" s="106" t="str">
        <f>IF(AND(ISNUMBER(G14),ISNUMBER(G22)),ROUND(G22/G14,4),"")</f>
        <v/>
      </c>
    </row>
    <row r="23" spans="1:9" ht="33.75" customHeight="1" thickBot="1">
      <c r="A23" s="67" t="s">
        <v>12</v>
      </c>
      <c r="B23" s="17"/>
      <c r="C23" s="126"/>
      <c r="D23" s="123"/>
      <c r="E23" s="62"/>
      <c r="F23" s="30"/>
      <c r="G23" s="58"/>
      <c r="H23" s="58"/>
      <c r="I23" s="59"/>
    </row>
    <row r="24" spans="1:9" ht="11.25" customHeight="1" thickBot="1">
      <c r="A24" s="1"/>
      <c r="B24" s="2"/>
      <c r="C24" s="3"/>
      <c r="D24" s="3"/>
      <c r="E24" s="4"/>
      <c r="F24" s="5"/>
      <c r="G24" s="4"/>
      <c r="H24" s="6"/>
      <c r="I24" s="6"/>
    </row>
    <row r="25" spans="1:9" ht="39" customHeight="1">
      <c r="A25" s="53" t="s">
        <v>13</v>
      </c>
      <c r="B25" s="54"/>
      <c r="C25" s="55"/>
      <c r="D25" s="53" t="s">
        <v>32</v>
      </c>
      <c r="E25" s="54"/>
      <c r="F25" s="54"/>
      <c r="G25" s="54" t="s">
        <v>28</v>
      </c>
      <c r="H25" s="54"/>
      <c r="I25" s="56"/>
    </row>
    <row r="26" spans="1:9" ht="20.25" customHeight="1">
      <c r="A26" s="48"/>
      <c r="B26" s="42"/>
      <c r="C26" s="49"/>
      <c r="D26" s="57" t="s">
        <v>33</v>
      </c>
      <c r="E26" s="2"/>
      <c r="F26" s="2"/>
      <c r="G26" s="41"/>
      <c r="I26" s="43"/>
    </row>
    <row r="27" spans="1:9" ht="20.25" customHeight="1">
      <c r="A27" s="142"/>
      <c r="B27" s="143"/>
      <c r="C27" s="49"/>
      <c r="D27" s="44"/>
      <c r="I27" s="43"/>
    </row>
    <row r="28" spans="1:9" ht="20.25" customHeight="1">
      <c r="A28" s="142"/>
      <c r="B28" s="143"/>
      <c r="C28" s="49"/>
      <c r="D28" s="44"/>
      <c r="I28" s="43"/>
    </row>
    <row r="29" spans="1:9" ht="20.25" customHeight="1">
      <c r="A29" s="48"/>
      <c r="B29" s="42"/>
      <c r="C29" s="49"/>
      <c r="D29" s="44"/>
      <c r="I29" s="43"/>
    </row>
    <row r="30" spans="1:9" ht="20.25" customHeight="1" thickBot="1">
      <c r="A30" s="50"/>
      <c r="B30" s="51"/>
      <c r="C30" s="52"/>
      <c r="D30" s="45"/>
      <c r="E30" s="46"/>
      <c r="F30" s="46"/>
      <c r="G30" s="46"/>
      <c r="H30" s="46"/>
      <c r="I30" s="47"/>
    </row>
    <row r="31" spans="1:9" ht="11.25" customHeight="1"/>
    <row r="32" spans="1:9" ht="33.75" customHeight="1" thickBot="1">
      <c r="A32" s="74" t="s">
        <v>14</v>
      </c>
      <c r="B32" s="74"/>
      <c r="C32" s="74"/>
      <c r="D32" s="74"/>
      <c r="E32" s="74"/>
      <c r="F32" s="74"/>
      <c r="G32" s="74"/>
      <c r="H32" s="74"/>
      <c r="I32" s="74"/>
    </row>
    <row r="33" spans="1:9">
      <c r="A33" s="75"/>
      <c r="B33" s="76"/>
      <c r="C33" s="76"/>
      <c r="D33" s="77" t="s">
        <v>76</v>
      </c>
      <c r="E33" s="77" t="s">
        <v>76</v>
      </c>
      <c r="F33" s="77" t="s">
        <v>74</v>
      </c>
      <c r="G33" s="77" t="s">
        <v>75</v>
      </c>
      <c r="H33" s="77" t="s">
        <v>74</v>
      </c>
      <c r="I33" s="77" t="s">
        <v>75</v>
      </c>
    </row>
    <row r="34" spans="1:9" ht="40.5" customHeight="1" thickBot="1">
      <c r="A34" s="78" t="s">
        <v>16</v>
      </c>
      <c r="B34" s="79" t="s">
        <v>15</v>
      </c>
      <c r="C34" s="79" t="s">
        <v>17</v>
      </c>
      <c r="D34" s="80" t="s">
        <v>18</v>
      </c>
      <c r="E34" s="80" t="s">
        <v>30</v>
      </c>
      <c r="F34" s="80" t="s">
        <v>78</v>
      </c>
      <c r="G34" s="80" t="s">
        <v>79</v>
      </c>
      <c r="H34" s="80" t="s">
        <v>73</v>
      </c>
      <c r="I34" s="80" t="s">
        <v>77</v>
      </c>
    </row>
    <row r="35" spans="1:9" ht="52.5" customHeight="1">
      <c r="A35" s="12"/>
      <c r="B35" s="71"/>
      <c r="C35" s="8"/>
      <c r="D35" s="7"/>
      <c r="E35" s="7"/>
      <c r="F35" s="81"/>
      <c r="G35" s="84"/>
      <c r="H35" s="107" t="str">
        <f>IF(AND(ISNUMBER(DETAIL3[[#This Row],[UNIT WEIGHT]]),ISNUMBER(DETAIL3[[#This Row],[PCS]])),DETAIL3[[#This Row],[PCS]]*DETAIL3[[#This Row],[UNIT WEIGHT]],"")</f>
        <v/>
      </c>
      <c r="I35" s="108" t="str">
        <f>IF(AND(ISNUMBER(DETAIL3[[#This Row],[PCS]]),ISNUMBER(DETAIL3[[#This Row],[UNIT M3]])),DETAIL3[[#This Row],[PCS]]*DETAIL3[[#This Row],[UNIT M3]],"")</f>
        <v/>
      </c>
    </row>
    <row r="36" spans="1:9" ht="52.5" customHeight="1">
      <c r="A36" s="12"/>
      <c r="B36" s="12"/>
      <c r="C36" s="8"/>
      <c r="D36" s="7"/>
      <c r="E36" s="7"/>
      <c r="F36" s="81"/>
      <c r="G36" s="84"/>
      <c r="H36" s="107" t="str">
        <f>IF(AND(ISNUMBER(DETAIL3[[#This Row],[UNIT WEIGHT]]),ISNUMBER(DETAIL3[[#This Row],[PCS]])),DETAIL3[[#This Row],[PCS]]*DETAIL3[[#This Row],[UNIT WEIGHT]],"")</f>
        <v/>
      </c>
      <c r="I36" s="108" t="str">
        <f>IF(AND(ISNUMBER(DETAIL3[[#This Row],[PCS]]),ISNUMBER(DETAIL3[[#This Row],[UNIT M3]])),DETAIL3[[#This Row],[PCS]]*DETAIL3[[#This Row],[UNIT M3]],"")</f>
        <v/>
      </c>
    </row>
    <row r="37" spans="1:9" ht="52.5" customHeight="1">
      <c r="A37" s="12"/>
      <c r="B37" s="71"/>
      <c r="C37" s="8"/>
      <c r="D37" s="7"/>
      <c r="E37" s="7"/>
      <c r="F37" s="81"/>
      <c r="G37" s="84"/>
      <c r="H37" s="107" t="str">
        <f>IF(AND(ISNUMBER(DETAIL3[[#This Row],[UNIT WEIGHT]]),ISNUMBER(DETAIL3[[#This Row],[PCS]])),DETAIL3[[#This Row],[PCS]]*DETAIL3[[#This Row],[UNIT WEIGHT]],"")</f>
        <v/>
      </c>
      <c r="I37" s="108" t="str">
        <f>IF(AND(ISNUMBER(DETAIL3[[#This Row],[PCS]]),ISNUMBER(DETAIL3[[#This Row],[UNIT M3]])),DETAIL3[[#This Row],[PCS]]*DETAIL3[[#This Row],[UNIT M3]],"")</f>
        <v/>
      </c>
    </row>
    <row r="38" spans="1:9" ht="45" customHeight="1">
      <c r="A38" s="10"/>
      <c r="B38" s="11"/>
      <c r="C38" s="8"/>
      <c r="D38" s="83"/>
      <c r="E38" s="83"/>
      <c r="F38" s="85"/>
      <c r="G38" s="84" t="str">
        <f>IF(AND(ISNUMBER(DETAIL3[[#This Row],[CARTON]]),ISNUMBER(DETAIL3[[#This Row],[PCS]])),DETAIL3[[#This Row],[CARTON]]*DETAIL3[[#This Row],[PCS]],"")</f>
        <v/>
      </c>
      <c r="H38" s="107" t="str">
        <f>IF(AND(ISNUMBER(DETAIL3[[#This Row],[UNIT WEIGHT]]),ISNUMBER(DETAIL3[[#This Row],[PCS]])),DETAIL3[[#This Row],[PCS]]*DETAIL3[[#This Row],[UNIT WEIGHT]],"")</f>
        <v/>
      </c>
      <c r="I38" s="108" t="str">
        <f>IF(AND(ISNUMBER(DETAIL3[[#This Row],[PCS]]),ISNUMBER(DETAIL3[[#This Row],[UNIT M3]])),DETAIL3[[#This Row],[PCS]]*DETAIL3[[#This Row],[UNIT M3]],"")</f>
        <v/>
      </c>
    </row>
    <row r="39" spans="1:9" ht="45" customHeight="1">
      <c r="A39" s="10"/>
      <c r="B39" s="9"/>
      <c r="C39" s="8"/>
      <c r="D39" s="82"/>
      <c r="E39" s="82"/>
      <c r="F39" s="81"/>
      <c r="G39" s="84" t="str">
        <f>IF(AND(ISNUMBER(DETAIL3[[#This Row],[CARTON]]),ISNUMBER(DETAIL3[[#This Row],[PCS]])),DETAIL3[[#This Row],[CARTON]]*DETAIL3[[#This Row],[PCS]],"")</f>
        <v/>
      </c>
      <c r="H39" s="107" t="str">
        <f>IF(AND(ISNUMBER(DETAIL3[[#This Row],[UNIT WEIGHT]]),ISNUMBER(DETAIL3[[#This Row],[PCS]])),DETAIL3[[#This Row],[PCS]]*DETAIL3[[#This Row],[UNIT WEIGHT]],"")</f>
        <v/>
      </c>
      <c r="I39" s="108" t="str">
        <f>IF(AND(ISNUMBER(DETAIL3[[#This Row],[PCS]]),ISNUMBER(DETAIL3[[#This Row],[UNIT M3]])),DETAIL3[[#This Row],[PCS]]*DETAIL3[[#This Row],[UNIT M3]],"")</f>
        <v/>
      </c>
    </row>
    <row r="40" spans="1:9" ht="45" customHeight="1">
      <c r="A40" s="10"/>
      <c r="B40" s="9"/>
      <c r="C40" s="8"/>
      <c r="D40" s="82"/>
      <c r="E40" s="82"/>
      <c r="F40" s="81"/>
      <c r="G40" s="84" t="str">
        <f>IF(AND(ISNUMBER(DETAIL3[[#This Row],[CARTON]]),ISNUMBER(DETAIL3[[#This Row],[PCS]])),DETAIL3[[#This Row],[CARTON]]*DETAIL3[[#This Row],[PCS]],"")</f>
        <v/>
      </c>
      <c r="H40" s="107" t="str">
        <f>IF(AND(ISNUMBER(DETAIL3[[#This Row],[UNIT WEIGHT]]),ISNUMBER(DETAIL3[[#This Row],[PCS]])),DETAIL3[[#This Row],[PCS]]*DETAIL3[[#This Row],[UNIT WEIGHT]],"")</f>
        <v/>
      </c>
      <c r="I40" s="108" t="str">
        <f>IF(AND(ISNUMBER(DETAIL3[[#This Row],[PCS]]),ISNUMBER(DETAIL3[[#This Row],[UNIT M3]])),DETAIL3[[#This Row],[PCS]]*DETAIL3[[#This Row],[UNIT M3]],"")</f>
        <v/>
      </c>
    </row>
    <row r="41" spans="1:9" ht="45" customHeight="1">
      <c r="A41" s="10"/>
      <c r="B41" s="9"/>
      <c r="C41" s="8"/>
      <c r="D41" s="82"/>
      <c r="E41" s="82"/>
      <c r="F41" s="81"/>
      <c r="G41" s="84" t="str">
        <f>IF(AND(ISNUMBER(DETAIL3[[#This Row],[CARTON]]),ISNUMBER(DETAIL3[[#This Row],[PCS]])),DETAIL3[[#This Row],[CARTON]]*DETAIL3[[#This Row],[PCS]],"")</f>
        <v/>
      </c>
      <c r="H41" s="107" t="str">
        <f>IF(AND(ISNUMBER(DETAIL3[[#This Row],[UNIT WEIGHT]]),ISNUMBER(DETAIL3[[#This Row],[PCS]])),DETAIL3[[#This Row],[PCS]]*DETAIL3[[#This Row],[UNIT WEIGHT]],"")</f>
        <v/>
      </c>
      <c r="I41" s="108" t="str">
        <f>IF(AND(ISNUMBER(DETAIL3[[#This Row],[PCS]]),ISNUMBER(DETAIL3[[#This Row],[UNIT M3]])),DETAIL3[[#This Row],[PCS]]*DETAIL3[[#This Row],[UNIT M3]],"")</f>
        <v/>
      </c>
    </row>
    <row r="42" spans="1:9" ht="45" customHeight="1">
      <c r="A42" s="10"/>
      <c r="B42" s="9"/>
      <c r="C42" s="8"/>
      <c r="D42" s="82"/>
      <c r="E42" s="82"/>
      <c r="F42" s="81"/>
      <c r="G42" s="84" t="str">
        <f>IF(AND(ISNUMBER(DETAIL3[[#This Row],[CARTON]]),ISNUMBER(DETAIL3[[#This Row],[PCS]])),DETAIL3[[#This Row],[CARTON]]*DETAIL3[[#This Row],[PCS]],"")</f>
        <v/>
      </c>
      <c r="H42" s="107" t="str">
        <f>IF(AND(ISNUMBER(DETAIL3[[#This Row],[UNIT WEIGHT]]),ISNUMBER(DETAIL3[[#This Row],[PCS]])),DETAIL3[[#This Row],[PCS]]*DETAIL3[[#This Row],[UNIT WEIGHT]],"")</f>
        <v/>
      </c>
      <c r="I42" s="108" t="str">
        <f>IF(AND(ISNUMBER(DETAIL3[[#This Row],[PCS]]),ISNUMBER(DETAIL3[[#This Row],[UNIT M3]])),DETAIL3[[#This Row],[PCS]]*DETAIL3[[#This Row],[UNIT M3]],"")</f>
        <v/>
      </c>
    </row>
    <row r="43" spans="1:9" ht="45" customHeight="1">
      <c r="A43" s="10"/>
      <c r="B43" s="9"/>
      <c r="C43" s="8"/>
      <c r="D43" s="82"/>
      <c r="E43" s="82"/>
      <c r="F43" s="81"/>
      <c r="G43" s="84" t="str">
        <f>IF(AND(ISNUMBER(DETAIL3[[#This Row],[CARTON]]),ISNUMBER(DETAIL3[[#This Row],[PCS]])),DETAIL3[[#This Row],[CARTON]]*DETAIL3[[#This Row],[PCS]],"")</f>
        <v/>
      </c>
      <c r="H43" s="107" t="str">
        <f>IF(AND(ISNUMBER(DETAIL3[[#This Row],[UNIT WEIGHT]]),ISNUMBER(DETAIL3[[#This Row],[PCS]])),DETAIL3[[#This Row],[PCS]]*DETAIL3[[#This Row],[UNIT WEIGHT]],"")</f>
        <v/>
      </c>
      <c r="I43" s="108" t="str">
        <f>IF(AND(ISNUMBER(DETAIL3[[#This Row],[PCS]]),ISNUMBER(DETAIL3[[#This Row],[UNIT M3]])),DETAIL3[[#This Row],[PCS]]*DETAIL3[[#This Row],[UNIT M3]],"")</f>
        <v/>
      </c>
    </row>
    <row r="44" spans="1:9" ht="45" customHeight="1">
      <c r="A44" s="10"/>
      <c r="B44" s="9"/>
      <c r="C44" s="8"/>
      <c r="D44" s="82"/>
      <c r="E44" s="82"/>
      <c r="F44" s="81"/>
      <c r="G44" s="84" t="str">
        <f>IF(AND(ISNUMBER(DETAIL3[[#This Row],[CARTON]]),ISNUMBER(DETAIL3[[#This Row],[PCS]])),DETAIL3[[#This Row],[CARTON]]*DETAIL3[[#This Row],[PCS]],"")</f>
        <v/>
      </c>
      <c r="H44" s="107" t="str">
        <f>IF(AND(ISNUMBER(DETAIL3[[#This Row],[UNIT WEIGHT]]),ISNUMBER(DETAIL3[[#This Row],[PCS]])),DETAIL3[[#This Row],[PCS]]*DETAIL3[[#This Row],[UNIT WEIGHT]],"")</f>
        <v/>
      </c>
      <c r="I44" s="108" t="str">
        <f>IF(AND(ISNUMBER(DETAIL3[[#This Row],[PCS]]),ISNUMBER(DETAIL3[[#This Row],[UNIT M3]])),DETAIL3[[#This Row],[PCS]]*DETAIL3[[#This Row],[UNIT M3]],"")</f>
        <v/>
      </c>
    </row>
    <row r="45" spans="1:9" ht="45" customHeight="1">
      <c r="A45" s="110" t="s">
        <v>19</v>
      </c>
      <c r="B45" s="111"/>
      <c r="C45" s="112">
        <f>SUBTOTAL(103,DETAIL3[PRODUCTS (SERVICE) NAME])</f>
        <v>0</v>
      </c>
      <c r="D45" s="113">
        <f>SUBTOTAL(109,DETAIL3[CARTON])</f>
        <v>0</v>
      </c>
      <c r="E45" s="113">
        <f>SUBTOTAL(109,DETAIL3[PCS])</f>
        <v>0</v>
      </c>
      <c r="F45" s="109"/>
      <c r="G45" s="109"/>
      <c r="H45" s="109">
        <f>SUBTOTAL(109,DETAIL3[TOTAL WEIGHT])</f>
        <v>0</v>
      </c>
      <c r="I45" s="109">
        <f>SUBTOTAL(109,DETAIL3[TOTAL M3])</f>
        <v>0</v>
      </c>
    </row>
    <row r="46" spans="1:9" ht="45" customHeight="1"/>
    <row r="47" spans="1:9" ht="45" customHeight="1"/>
    <row r="48" spans="1: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</sheetData>
  <mergeCells count="2">
    <mergeCell ref="A1:I1"/>
    <mergeCell ref="A32:I32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horizontalDpi="1200" verticalDpi="1200" r:id="rId1"/>
  <headerFooter>
    <oddHeader>&amp;L&amp;"-,太字"&amp;8PACKING LIST (P-SCI) &amp;R&amp;"-,太字"&amp;8TRA-CLI-TAR-0017 (2025.08)</oddHeader>
    <oddFooter>&amp;L&amp;"-,太字"Company Name&amp;C&amp;"-,太字"&amp;P / &amp;N Pages&amp;R&amp;8docs.illogs.com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3274-9C9A-4EEB-9DA8-D873EBBB9F63}">
  <sheetPr>
    <pageSetUpPr fitToPage="1"/>
  </sheetPr>
  <dimension ref="A1:I75"/>
  <sheetViews>
    <sheetView topLeftCell="A34" zoomScale="70" zoomScaleNormal="70" zoomScalePageLayoutView="55" workbookViewId="0">
      <selection activeCell="C43" sqref="C43"/>
    </sheetView>
  </sheetViews>
  <sheetFormatPr defaultColWidth="8.875" defaultRowHeight="18.75"/>
  <cols>
    <col min="1" max="2" width="14.625" customWidth="1"/>
    <col min="3" max="3" width="58.625" customWidth="1"/>
    <col min="4" max="4" width="14.625" customWidth="1"/>
    <col min="5" max="6" width="14.125" customWidth="1"/>
    <col min="7" max="7" width="12.5" customWidth="1"/>
    <col min="8" max="8" width="16.5" customWidth="1"/>
    <col min="9" max="9" width="15.875" customWidth="1"/>
  </cols>
  <sheetData>
    <row r="1" spans="1:9" ht="46.5" customHeight="1" thickBot="1">
      <c r="A1" s="73" t="s">
        <v>92</v>
      </c>
      <c r="B1" s="73"/>
      <c r="C1" s="73"/>
      <c r="D1" s="73"/>
      <c r="E1" s="73"/>
      <c r="F1" s="73"/>
      <c r="G1" s="73"/>
      <c r="H1" s="73"/>
      <c r="I1" s="73"/>
    </row>
    <row r="2" spans="1:9" ht="11.25" customHeight="1" thickBot="1"/>
    <row r="3" spans="1:9" ht="25.5" customHeight="1">
      <c r="A3" s="14" t="s">
        <v>25</v>
      </c>
      <c r="B3" s="15"/>
      <c r="C3" s="15"/>
      <c r="D3" s="15"/>
      <c r="E3" s="14" t="s">
        <v>31</v>
      </c>
      <c r="F3" s="21"/>
      <c r="G3" s="22"/>
      <c r="H3" s="22"/>
      <c r="I3" s="23"/>
    </row>
    <row r="4" spans="1:9" ht="33.75" customHeight="1">
      <c r="A4" s="64" t="s">
        <v>0</v>
      </c>
      <c r="B4" s="13"/>
      <c r="C4" s="115" t="s">
        <v>52</v>
      </c>
      <c r="D4" s="115"/>
      <c r="E4" s="60" t="s">
        <v>22</v>
      </c>
      <c r="F4" s="28"/>
      <c r="G4" s="127" t="s">
        <v>35</v>
      </c>
      <c r="H4" s="127"/>
      <c r="I4" s="128"/>
    </row>
    <row r="5" spans="1:9" ht="33.75" customHeight="1">
      <c r="A5" s="68" t="s">
        <v>1</v>
      </c>
      <c r="B5" s="16"/>
      <c r="C5" s="116" t="s">
        <v>36</v>
      </c>
      <c r="D5" s="116"/>
      <c r="E5" s="61" t="s">
        <v>24</v>
      </c>
      <c r="F5" s="29"/>
      <c r="G5" s="129" t="s">
        <v>48</v>
      </c>
      <c r="H5" s="130"/>
      <c r="I5" s="131"/>
    </row>
    <row r="6" spans="1:9" ht="33.75" customHeight="1">
      <c r="A6" s="64"/>
      <c r="B6" s="13"/>
      <c r="C6" s="116" t="s">
        <v>37</v>
      </c>
      <c r="D6" s="116"/>
      <c r="E6" s="61" t="s">
        <v>23</v>
      </c>
      <c r="F6" s="29"/>
      <c r="G6" s="129" t="s">
        <v>49</v>
      </c>
      <c r="H6" s="130"/>
      <c r="I6" s="131"/>
    </row>
    <row r="7" spans="1:9" ht="33.75" customHeight="1">
      <c r="A7" s="64" t="s">
        <v>2</v>
      </c>
      <c r="B7" s="13"/>
      <c r="C7" s="117" t="s">
        <v>38</v>
      </c>
      <c r="D7" s="115"/>
      <c r="E7" s="61" t="s">
        <v>44</v>
      </c>
      <c r="F7" s="29"/>
      <c r="G7" s="132" t="s">
        <v>47</v>
      </c>
      <c r="H7" s="132"/>
      <c r="I7" s="133"/>
    </row>
    <row r="8" spans="1:9" ht="33.75" customHeight="1">
      <c r="A8" s="64" t="s">
        <v>3</v>
      </c>
      <c r="B8" s="13"/>
      <c r="C8" s="115" t="s">
        <v>40</v>
      </c>
      <c r="D8" s="115"/>
      <c r="E8" s="61" t="s">
        <v>45</v>
      </c>
      <c r="F8" s="29"/>
      <c r="G8" s="132" t="s">
        <v>46</v>
      </c>
      <c r="H8" s="132"/>
      <c r="I8" s="133"/>
    </row>
    <row r="9" spans="1:9" ht="33.75" customHeight="1" thickBot="1">
      <c r="A9" s="69" t="s">
        <v>4</v>
      </c>
      <c r="B9" s="18"/>
      <c r="C9" s="118" t="s">
        <v>41</v>
      </c>
      <c r="D9" s="118"/>
      <c r="E9" s="62" t="s">
        <v>42</v>
      </c>
      <c r="F9" s="30"/>
      <c r="G9" s="134" t="s">
        <v>43</v>
      </c>
      <c r="H9" s="134"/>
      <c r="I9" s="135"/>
    </row>
    <row r="10" spans="1:9" ht="25.5" customHeight="1">
      <c r="A10" s="19" t="s">
        <v>26</v>
      </c>
      <c r="B10" s="20"/>
      <c r="C10" s="119"/>
      <c r="D10" s="120"/>
      <c r="E10" s="14" t="s">
        <v>82</v>
      </c>
      <c r="F10" s="21"/>
      <c r="G10" s="22"/>
      <c r="H10" s="22"/>
      <c r="I10" s="23"/>
    </row>
    <row r="11" spans="1:9" ht="33.75" customHeight="1">
      <c r="A11" s="64" t="s">
        <v>26</v>
      </c>
      <c r="B11" s="13"/>
      <c r="C11" s="115" t="s">
        <v>62</v>
      </c>
      <c r="D11" s="121"/>
      <c r="E11" s="63" t="s">
        <v>86</v>
      </c>
      <c r="F11" s="31"/>
      <c r="G11" s="32" t="s">
        <v>87</v>
      </c>
      <c r="H11" s="89"/>
      <c r="I11" s="90"/>
    </row>
    <row r="12" spans="1:9" ht="33.75" customHeight="1">
      <c r="A12" s="68" t="s">
        <v>5</v>
      </c>
      <c r="B12" s="16"/>
      <c r="C12" s="116" t="s">
        <v>63</v>
      </c>
      <c r="D12" s="122"/>
      <c r="E12" s="87" t="s">
        <v>83</v>
      </c>
      <c r="F12" s="33"/>
      <c r="G12" s="70" t="s">
        <v>84</v>
      </c>
      <c r="H12" s="91"/>
      <c r="I12" s="92"/>
    </row>
    <row r="13" spans="1:9" ht="33.75" customHeight="1">
      <c r="A13" s="64"/>
      <c r="B13" s="13"/>
      <c r="C13" s="116"/>
      <c r="D13" s="122"/>
      <c r="E13" s="61" t="s">
        <v>88</v>
      </c>
      <c r="F13" s="34"/>
      <c r="G13" s="88">
        <v>28280</v>
      </c>
      <c r="H13" s="93" t="s">
        <v>89</v>
      </c>
      <c r="I13" s="94"/>
    </row>
    <row r="14" spans="1:9" ht="33.75" customHeight="1">
      <c r="A14" s="64" t="s">
        <v>6</v>
      </c>
      <c r="B14" s="13"/>
      <c r="C14" s="117" t="s">
        <v>64</v>
      </c>
      <c r="D14" s="121"/>
      <c r="E14" s="61" t="s">
        <v>85</v>
      </c>
      <c r="F14" s="34"/>
      <c r="G14" s="70">
        <v>33.1</v>
      </c>
      <c r="H14" s="93" t="s">
        <v>75</v>
      </c>
      <c r="I14" s="94"/>
    </row>
    <row r="15" spans="1:9" ht="33.75" customHeight="1">
      <c r="A15" s="64" t="s">
        <v>7</v>
      </c>
      <c r="B15" s="13"/>
      <c r="C15" s="115" t="s">
        <v>65</v>
      </c>
      <c r="D15" s="121"/>
      <c r="E15" s="61" t="s">
        <v>50</v>
      </c>
      <c r="F15" s="35"/>
      <c r="G15" s="136" t="s">
        <v>34</v>
      </c>
      <c r="H15" s="137"/>
      <c r="I15" s="138"/>
    </row>
    <row r="16" spans="1:9" ht="33.75" customHeight="1" thickBot="1">
      <c r="A16" s="67" t="s">
        <v>8</v>
      </c>
      <c r="B16" s="17"/>
      <c r="C16" s="118" t="s">
        <v>66</v>
      </c>
      <c r="D16" s="123"/>
      <c r="E16" s="62" t="s">
        <v>51</v>
      </c>
      <c r="F16" s="36"/>
      <c r="G16" s="139" t="s">
        <v>21</v>
      </c>
      <c r="H16" s="140"/>
      <c r="I16" s="141"/>
    </row>
    <row r="17" spans="1:9" ht="25.5" customHeight="1">
      <c r="A17" s="19" t="s">
        <v>27</v>
      </c>
      <c r="B17" s="20"/>
      <c r="C17" s="124"/>
      <c r="D17" s="125"/>
      <c r="E17" s="14" t="s">
        <v>19</v>
      </c>
      <c r="F17" s="24"/>
      <c r="G17" s="25"/>
      <c r="H17" s="26"/>
      <c r="I17" s="27"/>
    </row>
    <row r="18" spans="1:9" ht="33.75" customHeight="1">
      <c r="A18" s="64" t="s">
        <v>27</v>
      </c>
      <c r="B18" s="13"/>
      <c r="C18" s="115" t="s">
        <v>67</v>
      </c>
      <c r="D18" s="121"/>
      <c r="E18" s="64" t="s">
        <v>29</v>
      </c>
      <c r="F18" s="37"/>
      <c r="G18" s="95">
        <f>IF(ISNUMBER(DETAIL[[#Totals],[CARTON]]),DETAIL[[#Totals],[CARTON]],"")</f>
        <v>60</v>
      </c>
      <c r="H18" s="96" t="str">
        <f>IF(ISNUMBER(G18),"Cartons","")</f>
        <v>Cartons</v>
      </c>
      <c r="I18" s="97"/>
    </row>
    <row r="19" spans="1:9" ht="33.75" customHeight="1">
      <c r="A19" s="68" t="s">
        <v>9</v>
      </c>
      <c r="B19" s="16"/>
      <c r="C19" s="116" t="s">
        <v>68</v>
      </c>
      <c r="D19" s="122"/>
      <c r="E19" s="65" t="s">
        <v>30</v>
      </c>
      <c r="F19" s="38"/>
      <c r="G19" s="98">
        <f>IF(ISNUMBER(DETAIL[[#Totals],[PCS]]),DETAIL[[#Totals],[PCS]],"")</f>
        <v>600</v>
      </c>
      <c r="H19" s="99" t="str">
        <f>IF(ISNUMBER(G19),"Pieces","")</f>
        <v>Pieces</v>
      </c>
      <c r="I19" s="100"/>
    </row>
    <row r="20" spans="1:9" ht="33.75" customHeight="1">
      <c r="A20" s="64"/>
      <c r="B20" s="13"/>
      <c r="C20" s="116"/>
      <c r="D20" s="122"/>
      <c r="E20" s="66" t="s">
        <v>20</v>
      </c>
      <c r="F20" s="39"/>
      <c r="G20" s="101">
        <f>IF(ISNUMBER(DETAIL[[#Totals],[PRODUCTS (SERVICE) NAME]]),DETAIL[[#Totals],[PRODUCTS (SERVICE) NAME]],"")</f>
        <v>3</v>
      </c>
      <c r="H20" s="99" t="str">
        <f>IF(ISNUMBER(G20),"Type of items","")</f>
        <v>Type of items</v>
      </c>
      <c r="I20" s="102"/>
    </row>
    <row r="21" spans="1:9" ht="33.75" customHeight="1">
      <c r="A21" s="64" t="s">
        <v>10</v>
      </c>
      <c r="B21" s="13"/>
      <c r="C21" s="117" t="s">
        <v>69</v>
      </c>
      <c r="D21" s="121"/>
      <c r="E21" s="86" t="s">
        <v>80</v>
      </c>
      <c r="F21" s="39"/>
      <c r="G21" s="101">
        <f>IF(ISNUMBER(DETAIL[[#Totals],[TOTAL WEIGHT]]),DETAIL[[#Totals],[TOTAL WEIGHT]],"")</f>
        <v>1117.5</v>
      </c>
      <c r="H21" s="99" t="s">
        <v>90</v>
      </c>
      <c r="I21" s="103">
        <f>IF(AND(ISNUMBER(G13),ISNUMBER(G21)),ROUND(G21/G13,4),"")</f>
        <v>3.95E-2</v>
      </c>
    </row>
    <row r="22" spans="1:9" ht="33.75" customHeight="1" thickBot="1">
      <c r="A22" s="64" t="s">
        <v>11</v>
      </c>
      <c r="B22" s="13"/>
      <c r="C22" s="115" t="s">
        <v>39</v>
      </c>
      <c r="D22" s="121"/>
      <c r="E22" s="67" t="s">
        <v>81</v>
      </c>
      <c r="F22" s="40"/>
      <c r="G22" s="104">
        <f>IF(ISNUMBER(DETAIL[[#Totals],[TOTAL M3]]),DETAIL[[#Totals],[TOTAL M3]],"")</f>
        <v>1.38</v>
      </c>
      <c r="H22" s="105" t="s">
        <v>91</v>
      </c>
      <c r="I22" s="106">
        <f>IF(AND(ISNUMBER(G14),ISNUMBER(G22)),ROUND(G22/G14,4),"")</f>
        <v>4.1700000000000001E-2</v>
      </c>
    </row>
    <row r="23" spans="1:9" ht="33.75" customHeight="1" thickBot="1">
      <c r="A23" s="67" t="s">
        <v>12</v>
      </c>
      <c r="B23" s="17"/>
      <c r="C23" s="126" t="s">
        <v>70</v>
      </c>
      <c r="D23" s="123"/>
      <c r="E23" s="62"/>
      <c r="F23" s="30"/>
      <c r="G23" s="58"/>
      <c r="H23" s="58"/>
      <c r="I23" s="59"/>
    </row>
    <row r="24" spans="1:9" ht="11.25" customHeight="1" thickBot="1">
      <c r="A24" s="1"/>
      <c r="B24" s="2"/>
      <c r="C24" s="3"/>
      <c r="D24" s="3"/>
      <c r="E24" s="4"/>
      <c r="F24" s="5"/>
      <c r="G24" s="4"/>
      <c r="H24" s="6"/>
      <c r="I24" s="6"/>
    </row>
    <row r="25" spans="1:9" ht="39" customHeight="1">
      <c r="A25" s="53" t="s">
        <v>13</v>
      </c>
      <c r="B25" s="54"/>
      <c r="C25" s="55"/>
      <c r="D25" s="53" t="s">
        <v>32</v>
      </c>
      <c r="E25" s="54"/>
      <c r="F25" s="54"/>
      <c r="G25" s="54" t="s">
        <v>28</v>
      </c>
      <c r="H25" s="54"/>
      <c r="I25" s="56"/>
    </row>
    <row r="26" spans="1:9" ht="20.25" customHeight="1">
      <c r="A26" s="48"/>
      <c r="B26" s="42"/>
      <c r="C26" s="49"/>
      <c r="D26" s="57" t="s">
        <v>33</v>
      </c>
      <c r="E26" s="2"/>
      <c r="F26" s="2"/>
      <c r="G26" s="41"/>
      <c r="I26" s="43"/>
    </row>
    <row r="27" spans="1:9" ht="20.25" customHeight="1">
      <c r="A27" s="114"/>
      <c r="B27" s="72" t="s">
        <v>71</v>
      </c>
      <c r="C27" s="49"/>
      <c r="D27" s="44"/>
      <c r="I27" s="43"/>
    </row>
    <row r="28" spans="1:9" ht="20.25" customHeight="1">
      <c r="A28" s="48"/>
      <c r="B28" s="72" t="s">
        <v>72</v>
      </c>
      <c r="C28" s="49"/>
      <c r="D28" s="44"/>
      <c r="I28" s="43"/>
    </row>
    <row r="29" spans="1:9" ht="20.25" customHeight="1">
      <c r="A29" s="48"/>
      <c r="B29" s="42"/>
      <c r="C29" s="49"/>
      <c r="D29" s="44"/>
      <c r="I29" s="43"/>
    </row>
    <row r="30" spans="1:9" ht="20.25" customHeight="1" thickBot="1">
      <c r="A30" s="50"/>
      <c r="B30" s="51"/>
      <c r="C30" s="52"/>
      <c r="D30" s="45"/>
      <c r="E30" s="46"/>
      <c r="F30" s="46"/>
      <c r="G30" s="46"/>
      <c r="H30" s="46"/>
      <c r="I30" s="47"/>
    </row>
    <row r="31" spans="1:9" ht="11.25" customHeight="1"/>
    <row r="32" spans="1:9" ht="33.75" customHeight="1" thickBot="1">
      <c r="A32" s="74" t="s">
        <v>14</v>
      </c>
      <c r="B32" s="74"/>
      <c r="C32" s="74"/>
      <c r="D32" s="74"/>
      <c r="E32" s="74"/>
      <c r="F32" s="74"/>
      <c r="G32" s="74"/>
      <c r="H32" s="74"/>
      <c r="I32" s="74"/>
    </row>
    <row r="33" spans="1:9">
      <c r="A33" s="75"/>
      <c r="B33" s="76"/>
      <c r="C33" s="76"/>
      <c r="D33" s="77" t="s">
        <v>76</v>
      </c>
      <c r="E33" s="77" t="s">
        <v>76</v>
      </c>
      <c r="F33" s="77" t="s">
        <v>74</v>
      </c>
      <c r="G33" s="77" t="s">
        <v>75</v>
      </c>
      <c r="H33" s="77" t="s">
        <v>74</v>
      </c>
      <c r="I33" s="77" t="s">
        <v>75</v>
      </c>
    </row>
    <row r="34" spans="1:9" ht="40.5" customHeight="1" thickBot="1">
      <c r="A34" s="78" t="s">
        <v>16</v>
      </c>
      <c r="B34" s="79" t="s">
        <v>15</v>
      </c>
      <c r="C34" s="79" t="s">
        <v>17</v>
      </c>
      <c r="D34" s="80" t="s">
        <v>18</v>
      </c>
      <c r="E34" s="80" t="s">
        <v>30</v>
      </c>
      <c r="F34" s="80" t="s">
        <v>78</v>
      </c>
      <c r="G34" s="80" t="s">
        <v>79</v>
      </c>
      <c r="H34" s="80" t="s">
        <v>73</v>
      </c>
      <c r="I34" s="80" t="s">
        <v>77</v>
      </c>
    </row>
    <row r="35" spans="1:9" ht="52.5" customHeight="1">
      <c r="A35" s="12" t="s">
        <v>53</v>
      </c>
      <c r="B35" s="71" t="s">
        <v>56</v>
      </c>
      <c r="C35" s="8" t="s">
        <v>59</v>
      </c>
      <c r="D35" s="7">
        <v>20</v>
      </c>
      <c r="E35" s="7">
        <v>200</v>
      </c>
      <c r="F35" s="81">
        <v>5.05</v>
      </c>
      <c r="G35" s="84">
        <v>1.5E-3</v>
      </c>
      <c r="H35" s="107">
        <f>IF(AND(ISNUMBER(DETAIL[[#This Row],[UNIT WEIGHT]]),ISNUMBER(DETAIL[[#This Row],[PCS]])),DETAIL[[#This Row],[PCS]]*DETAIL[[#This Row],[UNIT WEIGHT]],"")</f>
        <v>1010</v>
      </c>
      <c r="I35" s="108">
        <f>IF(AND(ISNUMBER(DETAIL[[#This Row],[PCS]]),ISNUMBER(DETAIL[[#This Row],[UNIT M3]])),DETAIL[[#This Row],[PCS]]*DETAIL[[#This Row],[UNIT M3]],"")</f>
        <v>0.3</v>
      </c>
    </row>
    <row r="36" spans="1:9" ht="52.5" customHeight="1">
      <c r="A36" s="12" t="s">
        <v>54</v>
      </c>
      <c r="B36" s="12" t="s">
        <v>57</v>
      </c>
      <c r="C36" s="8" t="s">
        <v>60</v>
      </c>
      <c r="D36" s="7">
        <v>30</v>
      </c>
      <c r="E36" s="7">
        <v>300</v>
      </c>
      <c r="F36" s="81">
        <v>0.02</v>
      </c>
      <c r="G36" s="84">
        <v>3.0999999999999999E-3</v>
      </c>
      <c r="H36" s="107">
        <f>IF(AND(ISNUMBER(DETAIL[[#This Row],[UNIT WEIGHT]]),ISNUMBER(DETAIL[[#This Row],[PCS]])),DETAIL[[#This Row],[PCS]]*DETAIL[[#This Row],[UNIT WEIGHT]],"")</f>
        <v>6</v>
      </c>
      <c r="I36" s="108">
        <f>IF(AND(ISNUMBER(DETAIL[[#This Row],[PCS]]),ISNUMBER(DETAIL[[#This Row],[UNIT M3]])),DETAIL[[#This Row],[PCS]]*DETAIL[[#This Row],[UNIT M3]],"")</f>
        <v>0.92999999999999994</v>
      </c>
    </row>
    <row r="37" spans="1:9" ht="52.5" customHeight="1">
      <c r="A37" s="12" t="s">
        <v>55</v>
      </c>
      <c r="B37" s="71" t="s">
        <v>58</v>
      </c>
      <c r="C37" s="8" t="s">
        <v>61</v>
      </c>
      <c r="D37" s="7">
        <v>10</v>
      </c>
      <c r="E37" s="7">
        <v>100</v>
      </c>
      <c r="F37" s="81">
        <v>1.0149999999999999</v>
      </c>
      <c r="G37" s="84">
        <v>1.5E-3</v>
      </c>
      <c r="H37" s="107">
        <f>IF(AND(ISNUMBER(DETAIL[[#This Row],[UNIT WEIGHT]]),ISNUMBER(DETAIL[[#This Row],[PCS]])),DETAIL[[#This Row],[PCS]]*DETAIL[[#This Row],[UNIT WEIGHT]],"")</f>
        <v>101.49999999999999</v>
      </c>
      <c r="I37" s="108">
        <f>IF(AND(ISNUMBER(DETAIL[[#This Row],[PCS]]),ISNUMBER(DETAIL[[#This Row],[UNIT M3]])),DETAIL[[#This Row],[PCS]]*DETAIL[[#This Row],[UNIT M3]],"")</f>
        <v>0.15</v>
      </c>
    </row>
    <row r="38" spans="1:9" ht="45" customHeight="1">
      <c r="A38" s="10"/>
      <c r="B38" s="11"/>
      <c r="C38" s="8"/>
      <c r="D38" s="83"/>
      <c r="E38" s="83"/>
      <c r="F38" s="85"/>
      <c r="G38" s="84" t="str">
        <f>IF(AND(ISNUMBER(DETAIL[[#This Row],[CARTON]]),ISNUMBER(DETAIL[[#This Row],[PCS]])),DETAIL[[#This Row],[CARTON]]*DETAIL[[#This Row],[PCS]],"")</f>
        <v/>
      </c>
      <c r="H38" s="107" t="str">
        <f>IF(AND(ISNUMBER(DETAIL[[#This Row],[UNIT WEIGHT]]),ISNUMBER(DETAIL[[#This Row],[PCS]])),DETAIL[[#This Row],[PCS]]*DETAIL[[#This Row],[UNIT WEIGHT]],"")</f>
        <v/>
      </c>
      <c r="I38" s="108" t="str">
        <f>IF(AND(ISNUMBER(DETAIL[[#This Row],[PCS]]),ISNUMBER(DETAIL[[#This Row],[UNIT M3]])),DETAIL[[#This Row],[PCS]]*DETAIL[[#This Row],[UNIT M3]],"")</f>
        <v/>
      </c>
    </row>
    <row r="39" spans="1:9" ht="45" customHeight="1">
      <c r="A39" s="10"/>
      <c r="B39" s="9"/>
      <c r="C39" s="8"/>
      <c r="D39" s="82"/>
      <c r="E39" s="82"/>
      <c r="F39" s="81"/>
      <c r="G39" s="84" t="str">
        <f>IF(AND(ISNUMBER(DETAIL[[#This Row],[CARTON]]),ISNUMBER(DETAIL[[#This Row],[PCS]])),DETAIL[[#This Row],[CARTON]]*DETAIL[[#This Row],[PCS]],"")</f>
        <v/>
      </c>
      <c r="H39" s="107" t="str">
        <f>IF(AND(ISNUMBER(DETAIL[[#This Row],[UNIT WEIGHT]]),ISNUMBER(DETAIL[[#This Row],[PCS]])),DETAIL[[#This Row],[PCS]]*DETAIL[[#This Row],[UNIT WEIGHT]],"")</f>
        <v/>
      </c>
      <c r="I39" s="108" t="str">
        <f>IF(AND(ISNUMBER(DETAIL[[#This Row],[PCS]]),ISNUMBER(DETAIL[[#This Row],[UNIT M3]])),DETAIL[[#This Row],[PCS]]*DETAIL[[#This Row],[UNIT M3]],"")</f>
        <v/>
      </c>
    </row>
    <row r="40" spans="1:9" ht="45" customHeight="1">
      <c r="A40" s="10"/>
      <c r="B40" s="9"/>
      <c r="C40" s="8"/>
      <c r="D40" s="82"/>
      <c r="E40" s="82"/>
      <c r="F40" s="81"/>
      <c r="G40" s="84" t="str">
        <f>IF(AND(ISNUMBER(DETAIL[[#This Row],[CARTON]]),ISNUMBER(DETAIL[[#This Row],[PCS]])),DETAIL[[#This Row],[CARTON]]*DETAIL[[#This Row],[PCS]],"")</f>
        <v/>
      </c>
      <c r="H40" s="107" t="str">
        <f>IF(AND(ISNUMBER(DETAIL[[#This Row],[UNIT WEIGHT]]),ISNUMBER(DETAIL[[#This Row],[PCS]])),DETAIL[[#This Row],[PCS]]*DETAIL[[#This Row],[UNIT WEIGHT]],"")</f>
        <v/>
      </c>
      <c r="I40" s="108" t="str">
        <f>IF(AND(ISNUMBER(DETAIL[[#This Row],[PCS]]),ISNUMBER(DETAIL[[#This Row],[UNIT M3]])),DETAIL[[#This Row],[PCS]]*DETAIL[[#This Row],[UNIT M3]],"")</f>
        <v/>
      </c>
    </row>
    <row r="41" spans="1:9" ht="45" customHeight="1">
      <c r="A41" s="10"/>
      <c r="B41" s="9"/>
      <c r="C41" s="8"/>
      <c r="D41" s="82"/>
      <c r="E41" s="82"/>
      <c r="F41" s="81"/>
      <c r="G41" s="84" t="str">
        <f>IF(AND(ISNUMBER(DETAIL[[#This Row],[CARTON]]),ISNUMBER(DETAIL[[#This Row],[PCS]])),DETAIL[[#This Row],[CARTON]]*DETAIL[[#This Row],[PCS]],"")</f>
        <v/>
      </c>
      <c r="H41" s="107" t="str">
        <f>IF(AND(ISNUMBER(DETAIL[[#This Row],[UNIT WEIGHT]]),ISNUMBER(DETAIL[[#This Row],[PCS]])),DETAIL[[#This Row],[PCS]]*DETAIL[[#This Row],[UNIT WEIGHT]],"")</f>
        <v/>
      </c>
      <c r="I41" s="108" t="str">
        <f>IF(AND(ISNUMBER(DETAIL[[#This Row],[PCS]]),ISNUMBER(DETAIL[[#This Row],[UNIT M3]])),DETAIL[[#This Row],[PCS]]*DETAIL[[#This Row],[UNIT M3]],"")</f>
        <v/>
      </c>
    </row>
    <row r="42" spans="1:9" ht="45" customHeight="1">
      <c r="A42" s="10"/>
      <c r="B42" s="9"/>
      <c r="C42" s="8"/>
      <c r="D42" s="82"/>
      <c r="E42" s="82"/>
      <c r="F42" s="81"/>
      <c r="G42" s="84" t="str">
        <f>IF(AND(ISNUMBER(DETAIL[[#This Row],[CARTON]]),ISNUMBER(DETAIL[[#This Row],[PCS]])),DETAIL[[#This Row],[CARTON]]*DETAIL[[#This Row],[PCS]],"")</f>
        <v/>
      </c>
      <c r="H42" s="107" t="str">
        <f>IF(AND(ISNUMBER(DETAIL[[#This Row],[UNIT WEIGHT]]),ISNUMBER(DETAIL[[#This Row],[PCS]])),DETAIL[[#This Row],[PCS]]*DETAIL[[#This Row],[UNIT WEIGHT]],"")</f>
        <v/>
      </c>
      <c r="I42" s="108" t="str">
        <f>IF(AND(ISNUMBER(DETAIL[[#This Row],[PCS]]),ISNUMBER(DETAIL[[#This Row],[UNIT M3]])),DETAIL[[#This Row],[PCS]]*DETAIL[[#This Row],[UNIT M3]],"")</f>
        <v/>
      </c>
    </row>
    <row r="43" spans="1:9" ht="45" customHeight="1">
      <c r="A43" s="10"/>
      <c r="B43" s="9"/>
      <c r="C43" s="8"/>
      <c r="D43" s="82"/>
      <c r="E43" s="82"/>
      <c r="F43" s="81"/>
      <c r="G43" s="84" t="str">
        <f>IF(AND(ISNUMBER(DETAIL[[#This Row],[CARTON]]),ISNUMBER(DETAIL[[#This Row],[PCS]])),DETAIL[[#This Row],[CARTON]]*DETAIL[[#This Row],[PCS]],"")</f>
        <v/>
      </c>
      <c r="H43" s="107" t="str">
        <f>IF(AND(ISNUMBER(DETAIL[[#This Row],[UNIT WEIGHT]]),ISNUMBER(DETAIL[[#This Row],[PCS]])),DETAIL[[#This Row],[PCS]]*DETAIL[[#This Row],[UNIT WEIGHT]],"")</f>
        <v/>
      </c>
      <c r="I43" s="108" t="str">
        <f>IF(AND(ISNUMBER(DETAIL[[#This Row],[PCS]]),ISNUMBER(DETAIL[[#This Row],[UNIT M3]])),DETAIL[[#This Row],[PCS]]*DETAIL[[#This Row],[UNIT M3]],"")</f>
        <v/>
      </c>
    </row>
    <row r="44" spans="1:9" ht="45" customHeight="1">
      <c r="A44" s="10"/>
      <c r="B44" s="9"/>
      <c r="C44" s="8"/>
      <c r="D44" s="82"/>
      <c r="E44" s="82"/>
      <c r="F44" s="81"/>
      <c r="G44" s="84" t="str">
        <f>IF(AND(ISNUMBER(DETAIL[[#This Row],[CARTON]]),ISNUMBER(DETAIL[[#This Row],[PCS]])),DETAIL[[#This Row],[CARTON]]*DETAIL[[#This Row],[PCS]],"")</f>
        <v/>
      </c>
      <c r="H44" s="107" t="str">
        <f>IF(AND(ISNUMBER(DETAIL[[#This Row],[UNIT WEIGHT]]),ISNUMBER(DETAIL[[#This Row],[PCS]])),DETAIL[[#This Row],[PCS]]*DETAIL[[#This Row],[UNIT WEIGHT]],"")</f>
        <v/>
      </c>
      <c r="I44" s="108" t="str">
        <f>IF(AND(ISNUMBER(DETAIL[[#This Row],[PCS]]),ISNUMBER(DETAIL[[#This Row],[UNIT M3]])),DETAIL[[#This Row],[PCS]]*DETAIL[[#This Row],[UNIT M3]],"")</f>
        <v/>
      </c>
    </row>
    <row r="45" spans="1:9" ht="45" customHeight="1">
      <c r="A45" s="110" t="s">
        <v>19</v>
      </c>
      <c r="B45" s="111"/>
      <c r="C45" s="112">
        <f>SUBTOTAL(103,DETAIL[PRODUCTS (SERVICE) NAME])</f>
        <v>3</v>
      </c>
      <c r="D45" s="113">
        <f>SUBTOTAL(109,DETAIL[CARTON])</f>
        <v>60</v>
      </c>
      <c r="E45" s="113">
        <f>SUBTOTAL(109,DETAIL[PCS])</f>
        <v>600</v>
      </c>
      <c r="F45" s="109"/>
      <c r="G45" s="109"/>
      <c r="H45" s="109">
        <f>SUBTOTAL(109,DETAIL[TOTAL WEIGHT])</f>
        <v>1117.5</v>
      </c>
      <c r="I45" s="109">
        <f>SUBTOTAL(109,DETAIL[TOTAL M3])</f>
        <v>1.38</v>
      </c>
    </row>
    <row r="46" spans="1:9" ht="45" customHeight="1"/>
    <row r="47" spans="1:9" ht="45" customHeight="1"/>
    <row r="48" spans="1: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</sheetData>
  <mergeCells count="2">
    <mergeCell ref="A32:I32"/>
    <mergeCell ref="A1:I1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horizontalDpi="1200" verticalDpi="1200" r:id="rId1"/>
  <headerFooter>
    <oddHeader>&amp;L&amp;"-,太字"&amp;8PACKING LIST (P-SCI) &amp;R&amp;"-,太字"&amp;8TRA-CLI-TAR-0017 (2025.08)</oddHeader>
    <oddFooter>&amp;L&amp;"-,太字"Company Name&amp;C&amp;"-,太字"&amp;P / &amp;N Pages&amp;R&amp;8docs.illogs.com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PACKING LIST</vt:lpstr>
      <vt:lpstr>SAMPLE</vt:lpstr>
      <vt:lpstr>'PACKING LIST'!Print_Titles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Minato Arakaki</dc:creator>
  <cp:lastModifiedBy>Minato Arakaki</cp:lastModifiedBy>
  <cp:lastPrinted>2025-08-24T23:21:14Z</cp:lastPrinted>
  <dcterms:created xsi:type="dcterms:W3CDTF">2020-12-28T03:44:47Z</dcterms:created>
  <dcterms:modified xsi:type="dcterms:W3CDTF">2025-08-24T23:23:22Z</dcterms:modified>
</cp:coreProperties>
</file>